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360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9" i="1" l="1"/>
  <c r="Q189" i="1"/>
  <c r="R189" i="1"/>
  <c r="E189" i="1"/>
  <c r="H189" i="1"/>
  <c r="J189" i="1"/>
  <c r="C189" i="1"/>
  <c r="D189" i="1"/>
  <c r="I189" i="1"/>
  <c r="F189" i="1"/>
  <c r="G188" i="1"/>
  <c r="Q188" i="1"/>
  <c r="R188" i="1"/>
  <c r="E188" i="1"/>
  <c r="H188" i="1"/>
  <c r="J188" i="1"/>
  <c r="C188" i="1"/>
  <c r="D188" i="1"/>
  <c r="I188" i="1"/>
  <c r="F188" i="1"/>
  <c r="G187" i="1"/>
  <c r="Q187" i="1"/>
  <c r="R187" i="1"/>
  <c r="E187" i="1"/>
  <c r="H187" i="1"/>
  <c r="J187" i="1"/>
  <c r="C187" i="1"/>
  <c r="D187" i="1"/>
  <c r="I187" i="1"/>
  <c r="F187" i="1"/>
  <c r="G186" i="1"/>
  <c r="Q186" i="1"/>
  <c r="R186" i="1"/>
  <c r="E186" i="1"/>
  <c r="H186" i="1"/>
  <c r="J186" i="1"/>
  <c r="C186" i="1"/>
  <c r="D186" i="1"/>
  <c r="I186" i="1"/>
  <c r="F186" i="1"/>
  <c r="G185" i="1"/>
  <c r="Q185" i="1"/>
  <c r="R185" i="1"/>
  <c r="E185" i="1"/>
  <c r="H185" i="1"/>
  <c r="J185" i="1"/>
  <c r="C185" i="1"/>
  <c r="D185" i="1"/>
  <c r="I185" i="1"/>
  <c r="F185" i="1"/>
  <c r="G184" i="1"/>
  <c r="Q184" i="1"/>
  <c r="R184" i="1"/>
  <c r="E184" i="1"/>
  <c r="H184" i="1"/>
  <c r="J184" i="1"/>
  <c r="C184" i="1"/>
  <c r="D184" i="1"/>
  <c r="I184" i="1"/>
  <c r="F184" i="1"/>
  <c r="G183" i="1"/>
  <c r="Q183" i="1"/>
  <c r="R183" i="1"/>
  <c r="E183" i="1"/>
  <c r="H183" i="1"/>
  <c r="J183" i="1"/>
  <c r="C183" i="1"/>
  <c r="D183" i="1"/>
  <c r="I183" i="1"/>
  <c r="F183" i="1"/>
  <c r="G171" i="1"/>
  <c r="Q171" i="1"/>
  <c r="R171" i="1"/>
  <c r="E171" i="1"/>
  <c r="H171" i="1"/>
  <c r="J171" i="1"/>
  <c r="C171" i="1"/>
  <c r="D171" i="1"/>
  <c r="I171" i="1"/>
  <c r="F171" i="1"/>
  <c r="G170" i="1"/>
  <c r="Q170" i="1"/>
  <c r="R170" i="1"/>
  <c r="E170" i="1"/>
  <c r="H170" i="1"/>
  <c r="J170" i="1"/>
  <c r="C170" i="1"/>
  <c r="D170" i="1"/>
  <c r="I170" i="1"/>
  <c r="F170" i="1"/>
  <c r="G169" i="1"/>
  <c r="Q169" i="1"/>
  <c r="R169" i="1"/>
  <c r="E169" i="1"/>
  <c r="H169" i="1"/>
  <c r="J169" i="1"/>
  <c r="C169" i="1"/>
  <c r="D169" i="1"/>
  <c r="I169" i="1"/>
  <c r="F169" i="1"/>
  <c r="G168" i="1"/>
  <c r="Q168" i="1"/>
  <c r="R168" i="1"/>
  <c r="E168" i="1"/>
  <c r="H168" i="1"/>
  <c r="J168" i="1"/>
  <c r="C168" i="1"/>
  <c r="D168" i="1"/>
  <c r="I168" i="1"/>
  <c r="F168" i="1"/>
  <c r="G167" i="1"/>
  <c r="Q167" i="1"/>
  <c r="R167" i="1"/>
  <c r="E167" i="1"/>
  <c r="H167" i="1"/>
  <c r="J167" i="1"/>
  <c r="C167" i="1"/>
  <c r="D167" i="1"/>
  <c r="I167" i="1"/>
  <c r="F167" i="1"/>
  <c r="G156" i="1"/>
  <c r="Q156" i="1"/>
  <c r="R156" i="1"/>
  <c r="E156" i="1"/>
  <c r="H156" i="1"/>
  <c r="J156" i="1"/>
  <c r="C156" i="1"/>
  <c r="D156" i="1"/>
  <c r="I156" i="1"/>
  <c r="F156" i="1"/>
  <c r="G155" i="1"/>
  <c r="Q155" i="1"/>
  <c r="R155" i="1"/>
  <c r="E155" i="1"/>
  <c r="H155" i="1"/>
  <c r="J155" i="1"/>
  <c r="C155" i="1"/>
  <c r="D155" i="1"/>
  <c r="I155" i="1"/>
  <c r="F155" i="1"/>
  <c r="G154" i="1"/>
  <c r="Q154" i="1"/>
  <c r="R154" i="1"/>
  <c r="E154" i="1"/>
  <c r="H154" i="1"/>
  <c r="J154" i="1"/>
  <c r="C154" i="1"/>
  <c r="D154" i="1"/>
  <c r="I154" i="1"/>
  <c r="F154" i="1"/>
  <c r="G153" i="1"/>
  <c r="Q153" i="1"/>
  <c r="R153" i="1"/>
  <c r="E153" i="1"/>
  <c r="H153" i="1"/>
  <c r="J153" i="1"/>
  <c r="C153" i="1"/>
  <c r="D153" i="1"/>
  <c r="I153" i="1"/>
  <c r="F153" i="1"/>
  <c r="G152" i="1"/>
  <c r="Q152" i="1"/>
  <c r="R152" i="1"/>
  <c r="E152" i="1"/>
  <c r="H152" i="1"/>
  <c r="J152" i="1"/>
  <c r="C152" i="1"/>
  <c r="D152" i="1"/>
  <c r="I152" i="1"/>
  <c r="F152" i="1"/>
  <c r="G151" i="1"/>
  <c r="Q151" i="1"/>
  <c r="R151" i="1"/>
  <c r="E151" i="1"/>
  <c r="H151" i="1"/>
  <c r="J151" i="1"/>
  <c r="C151" i="1"/>
  <c r="D151" i="1"/>
  <c r="I151" i="1"/>
  <c r="F151" i="1"/>
  <c r="E136" i="1"/>
  <c r="G136" i="1"/>
  <c r="H136" i="1"/>
  <c r="J136" i="1"/>
  <c r="C136" i="1"/>
  <c r="I136" i="1"/>
  <c r="F136" i="1"/>
  <c r="D136" i="1"/>
  <c r="G135" i="1"/>
  <c r="Q135" i="1"/>
  <c r="R135" i="1"/>
  <c r="E135" i="1"/>
  <c r="H135" i="1"/>
  <c r="J135" i="1"/>
  <c r="C135" i="1"/>
  <c r="D135" i="1"/>
  <c r="I135" i="1"/>
  <c r="F135" i="1"/>
  <c r="G124" i="1"/>
  <c r="Q124" i="1"/>
  <c r="R124" i="1"/>
  <c r="E124" i="1"/>
  <c r="H124" i="1"/>
  <c r="J124" i="1"/>
  <c r="C124" i="1"/>
  <c r="I124" i="1"/>
  <c r="F124" i="1"/>
  <c r="D124" i="1"/>
  <c r="G123" i="1"/>
  <c r="Q123" i="1"/>
  <c r="R123" i="1"/>
  <c r="E123" i="1"/>
  <c r="H123" i="1"/>
  <c r="J123" i="1"/>
  <c r="C123" i="1"/>
  <c r="I123" i="1"/>
  <c r="F123" i="1"/>
  <c r="D123" i="1"/>
  <c r="G122" i="1"/>
  <c r="Q122" i="1"/>
  <c r="R122" i="1"/>
  <c r="E122" i="1"/>
  <c r="H122" i="1"/>
  <c r="J122" i="1"/>
  <c r="C122" i="1"/>
  <c r="I122" i="1"/>
  <c r="F122" i="1"/>
  <c r="D122" i="1"/>
  <c r="G121" i="1"/>
  <c r="Q121" i="1"/>
  <c r="R121" i="1"/>
  <c r="E121" i="1"/>
  <c r="H121" i="1"/>
  <c r="J121" i="1"/>
  <c r="C121" i="1"/>
  <c r="I121" i="1"/>
  <c r="F121" i="1"/>
  <c r="D121" i="1"/>
  <c r="G120" i="1"/>
  <c r="Q120" i="1"/>
  <c r="R120" i="1"/>
  <c r="E120" i="1"/>
  <c r="H120" i="1"/>
  <c r="J120" i="1"/>
  <c r="C120" i="1"/>
  <c r="I120" i="1"/>
  <c r="F120" i="1"/>
  <c r="D120" i="1"/>
  <c r="G119" i="1"/>
  <c r="Q119" i="1"/>
  <c r="R119" i="1"/>
  <c r="E119" i="1"/>
  <c r="H119" i="1"/>
  <c r="J119" i="1"/>
  <c r="C119" i="1"/>
  <c r="D119" i="1"/>
  <c r="I119" i="1"/>
  <c r="F119" i="1"/>
  <c r="S117" i="1"/>
  <c r="B117" i="1"/>
  <c r="G117" i="1"/>
  <c r="L117" i="1"/>
  <c r="P117" i="1"/>
  <c r="Q117" i="1"/>
  <c r="C117" i="1"/>
  <c r="I117" i="1"/>
  <c r="K117" i="1"/>
  <c r="O117" i="1"/>
  <c r="N117" i="1"/>
  <c r="M117" i="1"/>
  <c r="E117" i="1"/>
  <c r="H117" i="1"/>
  <c r="J117" i="1"/>
  <c r="F117" i="1"/>
  <c r="D117" i="1"/>
  <c r="G107" i="1"/>
  <c r="P107" i="1"/>
  <c r="Q107" i="1"/>
  <c r="C107" i="1"/>
  <c r="I107" i="1"/>
  <c r="O107" i="1"/>
  <c r="N107" i="1"/>
  <c r="M107" i="1"/>
  <c r="E107" i="1"/>
  <c r="H107" i="1"/>
  <c r="J107" i="1"/>
  <c r="F107" i="1"/>
  <c r="D107" i="1"/>
  <c r="G106" i="1"/>
  <c r="P106" i="1"/>
  <c r="Q106" i="1"/>
  <c r="C106" i="1"/>
  <c r="I106" i="1"/>
  <c r="O106" i="1"/>
  <c r="N106" i="1"/>
  <c r="M106" i="1"/>
  <c r="E106" i="1"/>
  <c r="H106" i="1"/>
  <c r="J106" i="1"/>
  <c r="F106" i="1"/>
  <c r="D106" i="1"/>
  <c r="G105" i="1"/>
  <c r="P105" i="1"/>
  <c r="Q105" i="1"/>
  <c r="C105" i="1"/>
  <c r="I105" i="1"/>
  <c r="O105" i="1"/>
  <c r="N105" i="1"/>
  <c r="M105" i="1"/>
  <c r="E105" i="1"/>
  <c r="H105" i="1"/>
  <c r="J105" i="1"/>
  <c r="F105" i="1"/>
  <c r="D105" i="1"/>
  <c r="G104" i="1"/>
  <c r="P104" i="1"/>
  <c r="Q104" i="1"/>
  <c r="C104" i="1"/>
  <c r="I104" i="1"/>
  <c r="O104" i="1"/>
  <c r="N104" i="1"/>
  <c r="M104" i="1"/>
  <c r="E104" i="1"/>
  <c r="H104" i="1"/>
  <c r="J104" i="1"/>
  <c r="F104" i="1"/>
  <c r="D104" i="1"/>
  <c r="G103" i="1"/>
  <c r="P103" i="1"/>
  <c r="Q103" i="1"/>
  <c r="C103" i="1"/>
  <c r="I103" i="1"/>
  <c r="O103" i="1"/>
  <c r="N103" i="1"/>
  <c r="M103" i="1"/>
  <c r="E103" i="1"/>
  <c r="H103" i="1"/>
  <c r="J103" i="1"/>
  <c r="F103" i="1"/>
  <c r="D103" i="1"/>
  <c r="S101" i="1"/>
  <c r="B101" i="1"/>
  <c r="G101" i="1"/>
  <c r="L101" i="1"/>
  <c r="P101" i="1"/>
  <c r="Q101" i="1"/>
  <c r="C101" i="1"/>
  <c r="I101" i="1"/>
  <c r="K101" i="1"/>
  <c r="O101" i="1"/>
  <c r="N101" i="1"/>
  <c r="M101" i="1"/>
  <c r="E101" i="1"/>
  <c r="H101" i="1"/>
  <c r="J101" i="1"/>
  <c r="F101" i="1"/>
  <c r="D101" i="1"/>
  <c r="G97" i="1"/>
  <c r="P97" i="1"/>
  <c r="Q97" i="1"/>
  <c r="C97" i="1"/>
  <c r="I97" i="1"/>
  <c r="O97" i="1"/>
  <c r="N97" i="1"/>
  <c r="M97" i="1"/>
  <c r="E97" i="1"/>
  <c r="H97" i="1"/>
  <c r="J97" i="1"/>
  <c r="F97" i="1"/>
  <c r="D97" i="1"/>
  <c r="G96" i="1"/>
  <c r="P96" i="1"/>
  <c r="Q96" i="1"/>
  <c r="C96" i="1"/>
  <c r="I96" i="1"/>
  <c r="O96" i="1"/>
  <c r="N96" i="1"/>
  <c r="M96" i="1"/>
  <c r="E96" i="1"/>
  <c r="H96" i="1"/>
  <c r="J96" i="1"/>
  <c r="F96" i="1"/>
  <c r="D96" i="1"/>
  <c r="G95" i="1"/>
  <c r="P95" i="1"/>
  <c r="Q95" i="1"/>
  <c r="C95" i="1"/>
  <c r="I95" i="1"/>
  <c r="O95" i="1"/>
  <c r="N95" i="1"/>
  <c r="M95" i="1"/>
  <c r="E95" i="1"/>
  <c r="H95" i="1"/>
  <c r="J95" i="1"/>
  <c r="F95" i="1"/>
  <c r="D95" i="1"/>
  <c r="G94" i="1"/>
  <c r="P94" i="1"/>
  <c r="Q94" i="1"/>
  <c r="C94" i="1"/>
  <c r="I94" i="1"/>
  <c r="O94" i="1"/>
  <c r="N94" i="1"/>
  <c r="M94" i="1"/>
  <c r="E94" i="1"/>
  <c r="H94" i="1"/>
  <c r="J94" i="1"/>
  <c r="F94" i="1"/>
  <c r="D94" i="1"/>
  <c r="G93" i="1"/>
  <c r="P93" i="1"/>
  <c r="Q93" i="1"/>
  <c r="C93" i="1"/>
  <c r="I93" i="1"/>
  <c r="O93" i="1"/>
  <c r="N93" i="1"/>
  <c r="M93" i="1"/>
  <c r="E93" i="1"/>
  <c r="H93" i="1"/>
  <c r="J93" i="1"/>
  <c r="F93" i="1"/>
  <c r="D93" i="1"/>
  <c r="G92" i="1"/>
  <c r="P92" i="1"/>
  <c r="Q92" i="1"/>
  <c r="C92" i="1"/>
  <c r="I92" i="1"/>
  <c r="O92" i="1"/>
  <c r="N92" i="1"/>
  <c r="M92" i="1"/>
  <c r="E92" i="1"/>
  <c r="H92" i="1"/>
  <c r="J92" i="1"/>
  <c r="F92" i="1"/>
  <c r="D92" i="1"/>
  <c r="G91" i="1"/>
  <c r="P91" i="1"/>
  <c r="Q91" i="1"/>
  <c r="C91" i="1"/>
  <c r="I91" i="1"/>
  <c r="O91" i="1"/>
  <c r="N91" i="1"/>
  <c r="M91" i="1"/>
  <c r="E91" i="1"/>
  <c r="H91" i="1"/>
  <c r="J91" i="1"/>
  <c r="F91" i="1"/>
  <c r="D91" i="1"/>
  <c r="G90" i="1"/>
  <c r="P90" i="1"/>
  <c r="Q90" i="1"/>
  <c r="C90" i="1"/>
  <c r="I90" i="1"/>
  <c r="O90" i="1"/>
  <c r="N90" i="1"/>
  <c r="M90" i="1"/>
  <c r="E90" i="1"/>
  <c r="H90" i="1"/>
  <c r="J90" i="1"/>
  <c r="F90" i="1"/>
  <c r="D90" i="1"/>
  <c r="G89" i="1"/>
  <c r="P89" i="1"/>
  <c r="Q89" i="1"/>
  <c r="C89" i="1"/>
  <c r="I89" i="1"/>
  <c r="O89" i="1"/>
  <c r="N89" i="1"/>
  <c r="M89" i="1"/>
  <c r="E89" i="1"/>
  <c r="H89" i="1"/>
  <c r="J89" i="1"/>
  <c r="F89" i="1"/>
  <c r="D89" i="1"/>
  <c r="G88" i="1"/>
  <c r="P88" i="1"/>
  <c r="Q88" i="1"/>
  <c r="C88" i="1"/>
  <c r="I88" i="1"/>
  <c r="O88" i="1"/>
  <c r="N88" i="1"/>
  <c r="M88" i="1"/>
  <c r="E88" i="1"/>
  <c r="H88" i="1"/>
  <c r="J88" i="1"/>
  <c r="F88" i="1"/>
  <c r="D88" i="1"/>
  <c r="G87" i="1"/>
  <c r="P87" i="1"/>
  <c r="Q87" i="1"/>
  <c r="C87" i="1"/>
  <c r="I87" i="1"/>
  <c r="O87" i="1"/>
  <c r="N87" i="1"/>
  <c r="M87" i="1"/>
  <c r="E87" i="1"/>
  <c r="H87" i="1"/>
  <c r="J87" i="1"/>
  <c r="F87" i="1"/>
  <c r="D87" i="1"/>
  <c r="S84" i="1"/>
  <c r="B84" i="1"/>
  <c r="G84" i="1"/>
  <c r="L84" i="1"/>
  <c r="P84" i="1"/>
  <c r="Q84" i="1"/>
  <c r="C84" i="1"/>
  <c r="I84" i="1"/>
  <c r="K84" i="1"/>
  <c r="O84" i="1"/>
  <c r="N84" i="1"/>
  <c r="M84" i="1"/>
  <c r="E84" i="1"/>
  <c r="H84" i="1"/>
  <c r="J84" i="1"/>
  <c r="F84" i="1"/>
  <c r="D84" i="1"/>
  <c r="G80" i="1"/>
  <c r="P80" i="1"/>
  <c r="Q80" i="1"/>
  <c r="C80" i="1"/>
  <c r="I80" i="1"/>
  <c r="O80" i="1"/>
  <c r="N80" i="1"/>
  <c r="M80" i="1"/>
  <c r="E80" i="1"/>
  <c r="H80" i="1"/>
  <c r="J80" i="1"/>
  <c r="F80" i="1"/>
  <c r="D80" i="1"/>
  <c r="G79" i="1"/>
  <c r="P79" i="1"/>
  <c r="Q79" i="1"/>
  <c r="C79" i="1"/>
  <c r="I79" i="1"/>
  <c r="O79" i="1"/>
  <c r="N79" i="1"/>
  <c r="M79" i="1"/>
  <c r="E79" i="1"/>
  <c r="H79" i="1"/>
  <c r="J79" i="1"/>
  <c r="F79" i="1"/>
  <c r="D79" i="1"/>
  <c r="G78" i="1"/>
  <c r="P78" i="1"/>
  <c r="Q78" i="1"/>
  <c r="C78" i="1"/>
  <c r="I78" i="1"/>
  <c r="O78" i="1"/>
  <c r="N78" i="1"/>
  <c r="M78" i="1"/>
  <c r="E78" i="1"/>
  <c r="H78" i="1"/>
  <c r="J78" i="1"/>
  <c r="F78" i="1"/>
  <c r="D78" i="1"/>
  <c r="G77" i="1"/>
  <c r="P77" i="1"/>
  <c r="Q77" i="1"/>
  <c r="C77" i="1"/>
  <c r="I77" i="1"/>
  <c r="O77" i="1"/>
  <c r="N77" i="1"/>
  <c r="M77" i="1"/>
  <c r="E77" i="1"/>
  <c r="H77" i="1"/>
  <c r="J77" i="1"/>
  <c r="F77" i="1"/>
  <c r="D77" i="1"/>
  <c r="G76" i="1"/>
  <c r="P76" i="1"/>
  <c r="Q76" i="1"/>
  <c r="C76" i="1"/>
  <c r="I76" i="1"/>
  <c r="O76" i="1"/>
  <c r="N76" i="1"/>
  <c r="M76" i="1"/>
  <c r="E76" i="1"/>
  <c r="H76" i="1"/>
  <c r="J76" i="1"/>
  <c r="F76" i="1"/>
  <c r="D76" i="1"/>
  <c r="G75" i="1"/>
  <c r="P75" i="1"/>
  <c r="Q75" i="1"/>
  <c r="C75" i="1"/>
  <c r="I75" i="1"/>
  <c r="O75" i="1"/>
  <c r="N75" i="1"/>
  <c r="M75" i="1"/>
  <c r="E75" i="1"/>
  <c r="H75" i="1"/>
  <c r="J75" i="1"/>
  <c r="F75" i="1"/>
  <c r="D75" i="1"/>
  <c r="G74" i="1"/>
  <c r="P74" i="1"/>
  <c r="Q74" i="1"/>
  <c r="C74" i="1"/>
  <c r="I74" i="1"/>
  <c r="O74" i="1"/>
  <c r="N74" i="1"/>
  <c r="M74" i="1"/>
  <c r="E74" i="1"/>
  <c r="H74" i="1"/>
  <c r="J74" i="1"/>
  <c r="F74" i="1"/>
  <c r="D74" i="1"/>
  <c r="G73" i="1"/>
  <c r="P73" i="1"/>
  <c r="Q73" i="1"/>
  <c r="C73" i="1"/>
  <c r="I73" i="1"/>
  <c r="O73" i="1"/>
  <c r="N73" i="1"/>
  <c r="M73" i="1"/>
  <c r="E73" i="1"/>
  <c r="H73" i="1"/>
  <c r="J73" i="1"/>
  <c r="F73" i="1"/>
  <c r="D73" i="1"/>
  <c r="G72" i="1"/>
  <c r="P72" i="1"/>
  <c r="Q72" i="1"/>
  <c r="C72" i="1"/>
  <c r="I72" i="1"/>
  <c r="O72" i="1"/>
  <c r="N72" i="1"/>
  <c r="M72" i="1"/>
  <c r="E72" i="1"/>
  <c r="H72" i="1"/>
  <c r="J72" i="1"/>
  <c r="F72" i="1"/>
  <c r="D72" i="1"/>
  <c r="G71" i="1"/>
  <c r="P71" i="1"/>
  <c r="Q71" i="1"/>
  <c r="C71" i="1"/>
  <c r="I71" i="1"/>
  <c r="O71" i="1"/>
  <c r="N71" i="1"/>
  <c r="M71" i="1"/>
  <c r="E71" i="1"/>
  <c r="H71" i="1"/>
  <c r="J71" i="1"/>
  <c r="F71" i="1"/>
  <c r="D71" i="1"/>
  <c r="G70" i="1"/>
  <c r="P70" i="1"/>
  <c r="Q70" i="1"/>
  <c r="C70" i="1"/>
  <c r="I70" i="1"/>
  <c r="O70" i="1"/>
  <c r="N70" i="1"/>
  <c r="M70" i="1"/>
  <c r="E70" i="1"/>
  <c r="H70" i="1"/>
  <c r="J70" i="1"/>
  <c r="F70" i="1"/>
  <c r="D70" i="1"/>
  <c r="S68" i="1"/>
  <c r="B68" i="1"/>
  <c r="G68" i="1"/>
  <c r="P68" i="1"/>
  <c r="Q68" i="1"/>
  <c r="C68" i="1"/>
  <c r="I68" i="1"/>
  <c r="O68" i="1"/>
  <c r="N68" i="1"/>
  <c r="M68" i="1"/>
  <c r="E68" i="1"/>
  <c r="H68" i="1"/>
  <c r="J68" i="1"/>
  <c r="F68" i="1"/>
  <c r="D68" i="1"/>
  <c r="G65" i="1"/>
  <c r="P65" i="1"/>
  <c r="Q65" i="1"/>
  <c r="C65" i="1"/>
  <c r="I65" i="1"/>
  <c r="O65" i="1"/>
  <c r="N65" i="1"/>
  <c r="M65" i="1"/>
  <c r="E65" i="1"/>
  <c r="H65" i="1"/>
  <c r="J65" i="1"/>
  <c r="F65" i="1"/>
  <c r="D65" i="1"/>
  <c r="G64" i="1"/>
  <c r="P64" i="1"/>
  <c r="Q64" i="1"/>
  <c r="C64" i="1"/>
  <c r="I64" i="1"/>
  <c r="O64" i="1"/>
  <c r="N64" i="1"/>
  <c r="M64" i="1"/>
  <c r="E64" i="1"/>
  <c r="H64" i="1"/>
  <c r="J64" i="1"/>
  <c r="F64" i="1"/>
  <c r="D64" i="1"/>
  <c r="G63" i="1"/>
  <c r="P63" i="1"/>
  <c r="Q63" i="1"/>
  <c r="C63" i="1"/>
  <c r="I63" i="1"/>
  <c r="O63" i="1"/>
  <c r="N63" i="1"/>
  <c r="M63" i="1"/>
  <c r="E63" i="1"/>
  <c r="H63" i="1"/>
  <c r="J63" i="1"/>
  <c r="F63" i="1"/>
  <c r="D63" i="1"/>
  <c r="G62" i="1"/>
  <c r="P62" i="1"/>
  <c r="Q62" i="1"/>
  <c r="C62" i="1"/>
  <c r="I62" i="1"/>
  <c r="O62" i="1"/>
  <c r="N62" i="1"/>
  <c r="M62" i="1"/>
  <c r="E62" i="1"/>
  <c r="H62" i="1"/>
  <c r="J62" i="1"/>
  <c r="F62" i="1"/>
  <c r="D62" i="1"/>
  <c r="G61" i="1"/>
  <c r="P61" i="1"/>
  <c r="Q61" i="1"/>
  <c r="C61" i="1"/>
  <c r="I61" i="1"/>
  <c r="O61" i="1"/>
  <c r="N61" i="1"/>
  <c r="M61" i="1"/>
  <c r="E61" i="1"/>
  <c r="H61" i="1"/>
  <c r="J61" i="1"/>
  <c r="F61" i="1"/>
  <c r="D61" i="1"/>
  <c r="G60" i="1"/>
  <c r="P60" i="1"/>
  <c r="Q60" i="1"/>
  <c r="C60" i="1"/>
  <c r="I60" i="1"/>
  <c r="O60" i="1"/>
  <c r="N60" i="1"/>
  <c r="M60" i="1"/>
  <c r="E60" i="1"/>
  <c r="H60" i="1"/>
  <c r="J60" i="1"/>
  <c r="F60" i="1"/>
  <c r="D60" i="1"/>
  <c r="G59" i="1"/>
  <c r="P59" i="1"/>
  <c r="Q59" i="1"/>
  <c r="C59" i="1"/>
  <c r="I59" i="1"/>
  <c r="O59" i="1"/>
  <c r="N59" i="1"/>
  <c r="M59" i="1"/>
  <c r="E59" i="1"/>
  <c r="H59" i="1"/>
  <c r="J59" i="1"/>
  <c r="F59" i="1"/>
  <c r="D59" i="1"/>
  <c r="G58" i="1"/>
  <c r="P58" i="1"/>
  <c r="Q58" i="1"/>
  <c r="C58" i="1"/>
  <c r="I58" i="1"/>
  <c r="O58" i="1"/>
  <c r="N58" i="1"/>
  <c r="M58" i="1"/>
  <c r="E58" i="1"/>
  <c r="H58" i="1"/>
  <c r="J58" i="1"/>
  <c r="F58" i="1"/>
  <c r="D58" i="1"/>
  <c r="G57" i="1"/>
  <c r="P57" i="1"/>
  <c r="Q57" i="1"/>
  <c r="C57" i="1"/>
  <c r="I57" i="1"/>
  <c r="O57" i="1"/>
  <c r="N57" i="1"/>
  <c r="M57" i="1"/>
  <c r="E57" i="1"/>
  <c r="H57" i="1"/>
  <c r="J57" i="1"/>
  <c r="F57" i="1"/>
  <c r="D57" i="1"/>
  <c r="G56" i="1"/>
  <c r="P56" i="1"/>
  <c r="Q56" i="1"/>
  <c r="C56" i="1"/>
  <c r="I56" i="1"/>
  <c r="O56" i="1"/>
  <c r="N56" i="1"/>
  <c r="M56" i="1"/>
  <c r="E56" i="1"/>
  <c r="H56" i="1"/>
  <c r="J56" i="1"/>
  <c r="F56" i="1"/>
  <c r="D56" i="1"/>
  <c r="G55" i="1"/>
  <c r="P55" i="1"/>
  <c r="Q55" i="1"/>
  <c r="C55" i="1"/>
  <c r="I55" i="1"/>
  <c r="O55" i="1"/>
  <c r="N55" i="1"/>
  <c r="M55" i="1"/>
  <c r="E55" i="1"/>
  <c r="H55" i="1"/>
  <c r="J55" i="1"/>
  <c r="F55" i="1"/>
  <c r="D55" i="1"/>
  <c r="G54" i="1"/>
  <c r="P54" i="1"/>
  <c r="Q54" i="1"/>
  <c r="C54" i="1"/>
  <c r="I54" i="1"/>
  <c r="O54" i="1"/>
  <c r="N54" i="1"/>
  <c r="M54" i="1"/>
  <c r="E54" i="1"/>
  <c r="H54" i="1"/>
  <c r="J54" i="1"/>
  <c r="F54" i="1"/>
  <c r="D54" i="1"/>
  <c r="G53" i="1"/>
  <c r="P53" i="1"/>
  <c r="Q53" i="1"/>
  <c r="C53" i="1"/>
  <c r="I53" i="1"/>
  <c r="O53" i="1"/>
  <c r="N53" i="1"/>
  <c r="M53" i="1"/>
  <c r="E53" i="1"/>
  <c r="H53" i="1"/>
  <c r="J53" i="1"/>
  <c r="F53" i="1"/>
  <c r="D53" i="1"/>
  <c r="S51" i="1"/>
  <c r="B51" i="1"/>
  <c r="G51" i="1"/>
  <c r="P51" i="1"/>
  <c r="Q51" i="1"/>
  <c r="C51" i="1"/>
  <c r="I51" i="1"/>
  <c r="O51" i="1"/>
  <c r="N51" i="1"/>
  <c r="M51" i="1"/>
  <c r="E51" i="1"/>
  <c r="H51" i="1"/>
  <c r="J51" i="1"/>
  <c r="F51" i="1"/>
  <c r="D51" i="1"/>
  <c r="G42" i="1"/>
  <c r="P42" i="1"/>
  <c r="Q42" i="1"/>
  <c r="C42" i="1"/>
  <c r="I42" i="1"/>
  <c r="O42" i="1"/>
  <c r="N42" i="1"/>
  <c r="M42" i="1"/>
  <c r="E42" i="1"/>
  <c r="H42" i="1"/>
  <c r="J42" i="1"/>
  <c r="F42" i="1"/>
  <c r="D42" i="1"/>
  <c r="G41" i="1"/>
  <c r="P41" i="1"/>
  <c r="Q41" i="1"/>
  <c r="C41" i="1"/>
  <c r="I41" i="1"/>
  <c r="O41" i="1"/>
  <c r="N41" i="1"/>
  <c r="M41" i="1"/>
  <c r="E41" i="1"/>
  <c r="H41" i="1"/>
  <c r="J41" i="1"/>
  <c r="F41" i="1"/>
  <c r="D41" i="1"/>
  <c r="G40" i="1"/>
  <c r="P40" i="1"/>
  <c r="Q40" i="1"/>
  <c r="C40" i="1"/>
  <c r="I40" i="1"/>
  <c r="O40" i="1"/>
  <c r="N40" i="1"/>
  <c r="M40" i="1"/>
  <c r="E40" i="1"/>
  <c r="H40" i="1"/>
  <c r="J40" i="1"/>
  <c r="F40" i="1"/>
  <c r="D40" i="1"/>
  <c r="G39" i="1"/>
  <c r="P39" i="1"/>
  <c r="Q39" i="1"/>
  <c r="C39" i="1"/>
  <c r="I39" i="1"/>
  <c r="O39" i="1"/>
  <c r="N39" i="1"/>
  <c r="M39" i="1"/>
  <c r="E39" i="1"/>
  <c r="H39" i="1"/>
  <c r="J39" i="1"/>
  <c r="F39" i="1"/>
  <c r="D39" i="1"/>
  <c r="G38" i="1"/>
  <c r="P38" i="1"/>
  <c r="Q38" i="1"/>
  <c r="C38" i="1"/>
  <c r="I38" i="1"/>
  <c r="O38" i="1"/>
  <c r="N38" i="1"/>
  <c r="M38" i="1"/>
  <c r="E38" i="1"/>
  <c r="H38" i="1"/>
  <c r="J38" i="1"/>
  <c r="F38" i="1"/>
  <c r="D38" i="1"/>
  <c r="G37" i="1"/>
  <c r="P37" i="1"/>
  <c r="Q37" i="1"/>
  <c r="C37" i="1"/>
  <c r="I37" i="1"/>
  <c r="O37" i="1"/>
  <c r="N37" i="1"/>
  <c r="M37" i="1"/>
  <c r="E37" i="1"/>
  <c r="H37" i="1"/>
  <c r="J37" i="1"/>
  <c r="F37" i="1"/>
  <c r="D37" i="1"/>
  <c r="G36" i="1"/>
  <c r="P36" i="1"/>
  <c r="Q36" i="1"/>
  <c r="C36" i="1"/>
  <c r="I36" i="1"/>
  <c r="O36" i="1"/>
  <c r="N36" i="1"/>
  <c r="M36" i="1"/>
  <c r="E36" i="1"/>
  <c r="H36" i="1"/>
  <c r="J36" i="1"/>
  <c r="F36" i="1"/>
  <c r="D36" i="1"/>
  <c r="S34" i="1"/>
  <c r="E34" i="1"/>
  <c r="G34" i="1"/>
  <c r="H34" i="1"/>
  <c r="J34" i="1"/>
  <c r="P34" i="1"/>
  <c r="Q34" i="1"/>
  <c r="C34" i="1"/>
  <c r="I34" i="1"/>
  <c r="O34" i="1"/>
  <c r="N34" i="1"/>
  <c r="M34" i="1"/>
  <c r="F34" i="1"/>
  <c r="D34" i="1"/>
  <c r="G29" i="1"/>
  <c r="P29" i="1"/>
  <c r="Q29" i="1"/>
  <c r="C29" i="1"/>
  <c r="I29" i="1"/>
  <c r="O29" i="1"/>
  <c r="N29" i="1"/>
  <c r="M29" i="1"/>
  <c r="E29" i="1"/>
  <c r="H29" i="1"/>
  <c r="J29" i="1"/>
  <c r="F29" i="1"/>
  <c r="D29" i="1"/>
  <c r="G28" i="1"/>
  <c r="P28" i="1"/>
  <c r="Q28" i="1"/>
  <c r="C28" i="1"/>
  <c r="I28" i="1"/>
  <c r="O28" i="1"/>
  <c r="N28" i="1"/>
  <c r="M28" i="1"/>
  <c r="E28" i="1"/>
  <c r="H28" i="1"/>
  <c r="J28" i="1"/>
  <c r="F28" i="1"/>
  <c r="D28" i="1"/>
  <c r="G27" i="1"/>
  <c r="P27" i="1"/>
  <c r="Q27" i="1"/>
  <c r="C27" i="1"/>
  <c r="I27" i="1"/>
  <c r="O27" i="1"/>
  <c r="N27" i="1"/>
  <c r="M27" i="1"/>
  <c r="E27" i="1"/>
  <c r="H27" i="1"/>
  <c r="J27" i="1"/>
  <c r="F27" i="1"/>
  <c r="D27" i="1"/>
  <c r="G26" i="1"/>
  <c r="P26" i="1"/>
  <c r="Q26" i="1"/>
  <c r="C26" i="1"/>
  <c r="I26" i="1"/>
  <c r="O26" i="1"/>
  <c r="N26" i="1"/>
  <c r="M26" i="1"/>
  <c r="E26" i="1"/>
  <c r="H26" i="1"/>
  <c r="J26" i="1"/>
  <c r="F26" i="1"/>
  <c r="D26" i="1"/>
  <c r="G25" i="1"/>
  <c r="P25" i="1"/>
  <c r="Q25" i="1"/>
  <c r="C25" i="1"/>
  <c r="I25" i="1"/>
  <c r="O25" i="1"/>
  <c r="N25" i="1"/>
  <c r="M25" i="1"/>
  <c r="E25" i="1"/>
  <c r="H25" i="1"/>
  <c r="J25" i="1"/>
  <c r="F25" i="1"/>
  <c r="D25" i="1"/>
  <c r="G24" i="1"/>
  <c r="P24" i="1"/>
  <c r="Q24" i="1"/>
  <c r="C24" i="1"/>
  <c r="I24" i="1"/>
  <c r="O24" i="1"/>
  <c r="N24" i="1"/>
  <c r="M24" i="1"/>
  <c r="E24" i="1"/>
  <c r="H24" i="1"/>
  <c r="J24" i="1"/>
  <c r="F24" i="1"/>
  <c r="D24" i="1"/>
  <c r="G23" i="1"/>
  <c r="P23" i="1"/>
  <c r="Q23" i="1"/>
  <c r="C23" i="1"/>
  <c r="I23" i="1"/>
  <c r="O23" i="1"/>
  <c r="N23" i="1"/>
  <c r="M23" i="1"/>
  <c r="E23" i="1"/>
  <c r="H23" i="1"/>
  <c r="J23" i="1"/>
  <c r="F23" i="1"/>
  <c r="D23" i="1"/>
  <c r="G22" i="1"/>
  <c r="P22" i="1"/>
  <c r="Q22" i="1"/>
  <c r="C22" i="1"/>
  <c r="I22" i="1"/>
  <c r="O22" i="1"/>
  <c r="N22" i="1"/>
  <c r="M22" i="1"/>
  <c r="E22" i="1"/>
  <c r="H22" i="1"/>
  <c r="J22" i="1"/>
  <c r="F22" i="1"/>
  <c r="D22" i="1"/>
  <c r="G21" i="1"/>
  <c r="P21" i="1"/>
  <c r="Q21" i="1"/>
  <c r="C21" i="1"/>
  <c r="I21" i="1"/>
  <c r="O21" i="1"/>
  <c r="N21" i="1"/>
  <c r="M21" i="1"/>
  <c r="E21" i="1"/>
  <c r="H21" i="1"/>
  <c r="J21" i="1"/>
  <c r="F21" i="1"/>
  <c r="D21" i="1"/>
  <c r="G20" i="1"/>
  <c r="P20" i="1"/>
  <c r="Q20" i="1"/>
  <c r="C20" i="1"/>
  <c r="I20" i="1"/>
  <c r="O20" i="1"/>
  <c r="N20" i="1"/>
  <c r="M20" i="1"/>
  <c r="E20" i="1"/>
  <c r="H20" i="1"/>
  <c r="J20" i="1"/>
  <c r="F20" i="1"/>
  <c r="D20" i="1"/>
  <c r="G18" i="1"/>
  <c r="L18" i="1"/>
  <c r="P18" i="1"/>
  <c r="Q18" i="1"/>
  <c r="C18" i="1"/>
  <c r="I18" i="1"/>
  <c r="K18" i="1"/>
  <c r="O18" i="1"/>
  <c r="N18" i="1"/>
  <c r="M18" i="1"/>
  <c r="E18" i="1"/>
  <c r="H18" i="1"/>
  <c r="J18" i="1"/>
  <c r="F18" i="1"/>
  <c r="D18" i="1"/>
  <c r="G17" i="1"/>
  <c r="P17" i="1"/>
  <c r="Q17" i="1"/>
  <c r="C17" i="1"/>
  <c r="I17" i="1"/>
  <c r="O17" i="1"/>
  <c r="N17" i="1"/>
  <c r="M17" i="1"/>
  <c r="E17" i="1"/>
  <c r="H17" i="1"/>
  <c r="J17" i="1"/>
  <c r="F17" i="1"/>
  <c r="D17" i="1"/>
  <c r="G16" i="1"/>
  <c r="P16" i="1"/>
  <c r="Q16" i="1"/>
  <c r="C16" i="1"/>
  <c r="I16" i="1"/>
  <c r="O16" i="1"/>
  <c r="N16" i="1"/>
  <c r="M16" i="1"/>
  <c r="E16" i="1"/>
  <c r="H16" i="1"/>
  <c r="J16" i="1"/>
  <c r="F16" i="1"/>
  <c r="D16" i="1"/>
  <c r="G15" i="1"/>
  <c r="P15" i="1"/>
  <c r="Q15" i="1"/>
  <c r="C15" i="1"/>
  <c r="I15" i="1"/>
  <c r="O15" i="1"/>
  <c r="N15" i="1"/>
  <c r="M15" i="1"/>
  <c r="E15" i="1"/>
  <c r="H15" i="1"/>
  <c r="J15" i="1"/>
  <c r="F15" i="1"/>
  <c r="D15" i="1"/>
  <c r="G14" i="1"/>
  <c r="P14" i="1"/>
  <c r="Q14" i="1"/>
  <c r="C14" i="1"/>
  <c r="I14" i="1"/>
  <c r="O14" i="1"/>
  <c r="N14" i="1"/>
  <c r="M14" i="1"/>
  <c r="E14" i="1"/>
  <c r="H14" i="1"/>
  <c r="J14" i="1"/>
  <c r="F14" i="1"/>
  <c r="D14" i="1"/>
  <c r="G13" i="1"/>
  <c r="P13" i="1"/>
  <c r="Q13" i="1"/>
  <c r="C13" i="1"/>
  <c r="I13" i="1"/>
  <c r="O13" i="1"/>
  <c r="N13" i="1"/>
  <c r="M13" i="1"/>
  <c r="E13" i="1"/>
  <c r="H13" i="1"/>
  <c r="J13" i="1"/>
  <c r="F13" i="1"/>
  <c r="D13" i="1"/>
  <c r="G12" i="1"/>
  <c r="P12" i="1"/>
  <c r="Q12" i="1"/>
  <c r="C12" i="1"/>
  <c r="I12" i="1"/>
  <c r="O12" i="1"/>
  <c r="N12" i="1"/>
  <c r="M12" i="1"/>
  <c r="E12" i="1"/>
  <c r="H12" i="1"/>
  <c r="J12" i="1"/>
  <c r="F12" i="1"/>
  <c r="D12" i="1"/>
  <c r="G11" i="1"/>
  <c r="P11" i="1"/>
  <c r="Q11" i="1"/>
  <c r="C11" i="1"/>
  <c r="I11" i="1"/>
  <c r="O11" i="1"/>
  <c r="N11" i="1"/>
  <c r="M11" i="1"/>
  <c r="E11" i="1"/>
  <c r="H11" i="1"/>
  <c r="J11" i="1"/>
  <c r="F11" i="1"/>
  <c r="D11" i="1"/>
  <c r="G10" i="1"/>
  <c r="P10" i="1"/>
  <c r="Q10" i="1"/>
  <c r="C10" i="1"/>
  <c r="I10" i="1"/>
  <c r="O10" i="1"/>
  <c r="N10" i="1"/>
  <c r="M10" i="1"/>
  <c r="E10" i="1"/>
  <c r="H10" i="1"/>
  <c r="J10" i="1"/>
  <c r="F10" i="1"/>
  <c r="D10" i="1"/>
  <c r="G9" i="1"/>
  <c r="P9" i="1"/>
  <c r="Q9" i="1"/>
  <c r="C9" i="1"/>
  <c r="I9" i="1"/>
  <c r="O9" i="1"/>
  <c r="N9" i="1"/>
  <c r="M9" i="1"/>
  <c r="E9" i="1"/>
  <c r="H9" i="1"/>
  <c r="J9" i="1"/>
  <c r="F9" i="1"/>
  <c r="D9" i="1"/>
  <c r="G8" i="1"/>
  <c r="P8" i="1"/>
  <c r="Q8" i="1"/>
  <c r="C8" i="1"/>
  <c r="I8" i="1"/>
  <c r="O8" i="1"/>
  <c r="N8" i="1"/>
  <c r="M8" i="1"/>
  <c r="E8" i="1"/>
  <c r="H8" i="1"/>
  <c r="J8" i="1"/>
  <c r="F8" i="1"/>
  <c r="D8" i="1"/>
  <c r="G7" i="1"/>
  <c r="P7" i="1"/>
  <c r="Q7" i="1"/>
  <c r="C7" i="1"/>
  <c r="I7" i="1"/>
  <c r="O7" i="1"/>
  <c r="N7" i="1"/>
  <c r="M7" i="1"/>
  <c r="E7" i="1"/>
  <c r="H7" i="1"/>
  <c r="J7" i="1"/>
  <c r="F7" i="1"/>
  <c r="D7" i="1"/>
  <c r="G6" i="1"/>
  <c r="P6" i="1"/>
  <c r="Q6" i="1"/>
  <c r="C6" i="1"/>
  <c r="I6" i="1"/>
  <c r="O6" i="1"/>
  <c r="N6" i="1"/>
  <c r="M6" i="1"/>
  <c r="E6" i="1"/>
  <c r="H6" i="1"/>
  <c r="J6" i="1"/>
  <c r="F6" i="1"/>
  <c r="D6" i="1"/>
  <c r="G5" i="1"/>
  <c r="P5" i="1"/>
  <c r="Q5" i="1"/>
  <c r="C5" i="1"/>
  <c r="I5" i="1"/>
  <c r="O5" i="1"/>
  <c r="N5" i="1"/>
  <c r="M5" i="1"/>
  <c r="E5" i="1"/>
  <c r="H5" i="1"/>
  <c r="J5" i="1"/>
  <c r="F5" i="1"/>
  <c r="D5" i="1"/>
  <c r="G4" i="1"/>
  <c r="P4" i="1"/>
  <c r="Q4" i="1"/>
  <c r="C4" i="1"/>
  <c r="I4" i="1"/>
  <c r="O4" i="1"/>
  <c r="N4" i="1"/>
  <c r="M4" i="1"/>
  <c r="E4" i="1"/>
  <c r="H4" i="1"/>
  <c r="J4" i="1"/>
  <c r="F4" i="1"/>
  <c r="D4" i="1"/>
  <c r="G3" i="1"/>
  <c r="P3" i="1"/>
  <c r="Q3" i="1"/>
  <c r="C3" i="1"/>
  <c r="I3" i="1"/>
  <c r="O3" i="1"/>
  <c r="N3" i="1"/>
  <c r="M3" i="1"/>
  <c r="E3" i="1"/>
  <c r="H3" i="1"/>
  <c r="J3" i="1"/>
  <c r="F3" i="1"/>
  <c r="D3" i="1"/>
  <c r="G2" i="1"/>
  <c r="P2" i="1"/>
  <c r="Q2" i="1"/>
  <c r="C2" i="1"/>
  <c r="I2" i="1"/>
  <c r="O2" i="1"/>
  <c r="N2" i="1"/>
  <c r="M2" i="1"/>
  <c r="E2" i="1"/>
  <c r="H2" i="1"/>
  <c r="J2" i="1"/>
  <c r="F2" i="1"/>
  <c r="D2" i="1"/>
</calcChain>
</file>

<file path=xl/sharedStrings.xml><?xml version="1.0" encoding="utf-8"?>
<sst xmlns="http://schemas.openxmlformats.org/spreadsheetml/2006/main" count="334" uniqueCount="134">
  <si>
    <t>Amari                     Digestivi</t>
  </si>
  <si>
    <t>Imp.</t>
  </si>
  <si>
    <t>Iva 21%                                                                                                                                                                                            ( B*21% )</t>
  </si>
  <si>
    <t>Totale                                ( B+C )</t>
  </si>
  <si>
    <t>costo imp. cl 1                                                                                                                                                                                                               ( B/K )</t>
  </si>
  <si>
    <t xml:space="preserve">costo   imp.                                 cl 1 + iva                                                              E+(E*21%) </t>
  </si>
  <si>
    <t>10% + su imp. per sfrido                                                                                                               ( B*10% )</t>
  </si>
  <si>
    <t>sfrido su cl 1                                         ( G/K )</t>
  </si>
  <si>
    <t>Totale                                        ( D+G )</t>
  </si>
  <si>
    <t>costo
cl 1  imponibile +sfrido                                    ( E+H )</t>
  </si>
  <si>
    <t>cl bott</t>
  </si>
  <si>
    <t>n° bic</t>
  </si>
  <si>
    <t>costo bic - iva - sfrido    ( B/L )</t>
  </si>
  <si>
    <t xml:space="preserve">costo bic + iva + sfrido                                   ( I/L ) </t>
  </si>
  <si>
    <t xml:space="preserve">costo cl 1 + iva + sfrido                                         ( I/K ) </t>
  </si>
  <si>
    <t>costo bic + sfrido -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(B+G) /L</t>
  </si>
  <si>
    <t>coeff. X</t>
  </si>
  <si>
    <t>Arr. +/-</t>
  </si>
  <si>
    <t>Alla vendita incluso iva 10%</t>
  </si>
  <si>
    <t>Alpestre</t>
  </si>
  <si>
    <t xml:space="preserve">Petrus </t>
  </si>
  <si>
    <t xml:space="preserve">Montengro </t>
  </si>
  <si>
    <t xml:space="preserve">Averna  </t>
  </si>
  <si>
    <t xml:space="preserve">Frenet Branca  </t>
  </si>
  <si>
    <t xml:space="preserve">Jagermaister </t>
  </si>
  <si>
    <t xml:space="preserve">Unicum </t>
  </si>
  <si>
    <t xml:space="preserve">S. Simone </t>
  </si>
  <si>
    <t xml:space="preserve">China Martini </t>
  </si>
  <si>
    <t xml:space="preserve">Branca Menta </t>
  </si>
  <si>
    <t>Braulio</t>
  </si>
  <si>
    <t>Lucano</t>
  </si>
  <si>
    <t xml:space="preserve">Radis </t>
  </si>
  <si>
    <t>S.Maria al Monte</t>
  </si>
  <si>
    <t xml:space="preserve">Ramazzotti </t>
  </si>
  <si>
    <t>Diesus</t>
  </si>
  <si>
    <t>T O T A L I</t>
  </si>
  <si>
    <t xml:space="preserve"> Whisky</t>
  </si>
  <si>
    <t xml:space="preserve">Oban 14 anni </t>
  </si>
  <si>
    <t xml:space="preserve">Talisker 10 anni </t>
  </si>
  <si>
    <t xml:space="preserve">Lagavulin 16 anni </t>
  </si>
  <si>
    <t>Jameson Whiskey</t>
  </si>
  <si>
    <t>Jack Daniel's</t>
  </si>
  <si>
    <t>Jonnhy Walker Red</t>
  </si>
  <si>
    <t>Bushmills whisky Irish</t>
  </si>
  <si>
    <t>Canadian whisky</t>
  </si>
  <si>
    <t xml:space="preserve">Glen Grant                                          </t>
  </si>
  <si>
    <t xml:space="preserve">Ballantine's                                                             </t>
  </si>
  <si>
    <t>Rum</t>
  </si>
  <si>
    <t xml:space="preserve">Zacapa 23          </t>
  </si>
  <si>
    <t xml:space="preserve">Havana club 7anni </t>
  </si>
  <si>
    <t>Cachaca Nega Fulo</t>
  </si>
  <si>
    <t>Dillon</t>
  </si>
  <si>
    <t>Ocumare</t>
  </si>
  <si>
    <t>Pampero Es.Gold</t>
  </si>
  <si>
    <t>Bacardi Carta Blanc</t>
  </si>
  <si>
    <t>Cognac                                                          Brandy                                                                        Armagnac                    Calvados</t>
  </si>
  <si>
    <t>Cognac Frapin vsop</t>
  </si>
  <si>
    <t xml:space="preserve">Cardinal Mendoza </t>
  </si>
  <si>
    <t>Bas Armagnac Dartigalongue 1990</t>
  </si>
  <si>
    <t>Calvados Chateau du B.</t>
  </si>
  <si>
    <t>Gran Duca d' Alba</t>
  </si>
  <si>
    <t xml:space="preserve">Bas Armagnac hors d'age 8     </t>
  </si>
  <si>
    <t>Courvoiseir</t>
  </si>
  <si>
    <t>Grand Marnier</t>
  </si>
  <si>
    <t>Martell*</t>
  </si>
  <si>
    <t>Calvados Morin *</t>
  </si>
  <si>
    <t>Vecchia Romagna E.N.</t>
  </si>
  <si>
    <t>Brandy Stock O.</t>
  </si>
  <si>
    <t>Brandy Bocchino</t>
  </si>
  <si>
    <t>Distillati,                           Liquori,</t>
  </si>
  <si>
    <t>Tequila Josè Cuervo*</t>
  </si>
  <si>
    <t>Drambuie*</t>
  </si>
  <si>
    <t xml:space="preserve">Gin Bombay </t>
  </si>
  <si>
    <t>Cointreau</t>
  </si>
  <si>
    <t>Triple Sec Bolls</t>
  </si>
  <si>
    <t>Pernod *</t>
  </si>
  <si>
    <t>Vodka Absolut</t>
  </si>
  <si>
    <t>Bayles</t>
  </si>
  <si>
    <t>Gin Gordon</t>
  </si>
  <si>
    <t>Pastis 51</t>
  </si>
  <si>
    <t>Liquori nazionali</t>
  </si>
  <si>
    <t>Genepy Bordiga</t>
  </si>
  <si>
    <t xml:space="preserve">Mirto Zedda Piras </t>
  </si>
  <si>
    <t xml:space="preserve">Sambuca Molinari </t>
  </si>
  <si>
    <t>Genzianella Bordighera</t>
  </si>
  <si>
    <t>Amaretto di Saronno</t>
  </si>
  <si>
    <t>Cynar</t>
  </si>
  <si>
    <t xml:space="preserve">Limoncello Mansi </t>
  </si>
  <si>
    <t xml:space="preserve">Rabarbaro Zucca </t>
  </si>
  <si>
    <t>Genepy Enoteca Ravotti</t>
  </si>
  <si>
    <t>Punch Barbieri</t>
  </si>
  <si>
    <t xml:space="preserve">Genzianella </t>
  </si>
  <si>
    <t>Aperitivi, Spumanti e Vini per alla mescita.</t>
  </si>
  <si>
    <t xml:space="preserve">Campari </t>
  </si>
  <si>
    <t>Aperol</t>
  </si>
  <si>
    <t>Martini Bianco</t>
  </si>
  <si>
    <t>Martini Dry</t>
  </si>
  <si>
    <t>Martini Rosso</t>
  </si>
  <si>
    <t>Bibite lattine</t>
  </si>
  <si>
    <t>costo bic    - iva           - magg</t>
  </si>
  <si>
    <t>costo bic + iva        +  magg</t>
  </si>
  <si>
    <t>costo cl 1 + iva        + magg</t>
  </si>
  <si>
    <t xml:space="preserve">Alla vendita allo staff inc. iva </t>
  </si>
  <si>
    <t>costo latt + magg</t>
  </si>
  <si>
    <t xml:space="preserve">Estatè Limone </t>
  </si>
  <si>
    <t>Estatè Pesca</t>
  </si>
  <si>
    <t xml:space="preserve">Coca Cola                      </t>
  </si>
  <si>
    <t xml:space="preserve">Coca Cola Light                                             </t>
  </si>
  <si>
    <t xml:space="preserve">Fanta                                     </t>
  </si>
  <si>
    <t xml:space="preserve">Sprite                          </t>
  </si>
  <si>
    <t xml:space="preserve">Succhi di frutta </t>
  </si>
  <si>
    <t xml:space="preserve">Derby Blue              </t>
  </si>
  <si>
    <t>Derby Blue Mirtillo</t>
  </si>
  <si>
    <t>Birre</t>
  </si>
  <si>
    <t xml:space="preserve">Baladin  Isaac                   </t>
  </si>
  <si>
    <t xml:space="preserve">Baladin  Super                                        </t>
  </si>
  <si>
    <t xml:space="preserve">Franziskaner Weiss                                                        </t>
  </si>
  <si>
    <t xml:space="preserve">Beck's vetro                                                  </t>
  </si>
  <si>
    <t xml:space="preserve">Moretti  vetro                                                            </t>
  </si>
  <si>
    <t xml:space="preserve">Menabrea vetro                                                                  </t>
  </si>
  <si>
    <t xml:space="preserve">Aperitivi </t>
  </si>
  <si>
    <t xml:space="preserve">Campari Soda                                                  </t>
  </si>
  <si>
    <t>Aperol Soda</t>
  </si>
  <si>
    <t>Sanbitter Bianco</t>
  </si>
  <si>
    <t xml:space="preserve">Crodino                                    </t>
  </si>
  <si>
    <t>Sanbitter Rosso</t>
  </si>
  <si>
    <t>Bibite vetro</t>
  </si>
  <si>
    <t xml:space="preserve">Chinotto Lurisia         </t>
  </si>
  <si>
    <t xml:space="preserve">Gassosa  Lurisia                                       </t>
  </si>
  <si>
    <t>Cedrata Tassoni</t>
  </si>
  <si>
    <t>Aranciate                                                                             San Pellgrino</t>
  </si>
  <si>
    <t xml:space="preserve">Lemonsoda </t>
  </si>
  <si>
    <t xml:space="preserve">Soda                                                                  Schweppes                         </t>
  </si>
  <si>
    <t xml:space="preserve">Tonica Schweppes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</si>
</sst>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2"/>
      <color theme="1"/>
      <name val="Calibri"/>
      <family val="2"/>
      <scheme val="minor"/>
    </font>
    <font>
      <b/>
      <i/>
      <sz val="12"/>
      <color indexed="12"/>
      <name val="Century Gothic"/>
      <family val="2"/>
    </font>
    <font>
      <b/>
      <i/>
      <sz val="8"/>
      <color indexed="10"/>
      <name val="Century Gothic"/>
      <family val="2"/>
    </font>
    <font>
      <b/>
      <i/>
      <sz val="8"/>
      <name val="Century Gothic"/>
      <family val="2"/>
    </font>
    <font>
      <b/>
      <i/>
      <sz val="10"/>
      <name val="Century Gothic"/>
      <family val="2"/>
    </font>
    <font>
      <b/>
      <i/>
      <sz val="10"/>
      <color indexed="10"/>
      <name val="Century Gothic"/>
      <family val="2"/>
    </font>
    <font>
      <b/>
      <i/>
      <sz val="8"/>
      <color indexed="12"/>
      <name val="Century Gothic"/>
      <family val="2"/>
    </font>
    <font>
      <b/>
      <i/>
      <sz val="12"/>
      <name val="Century Gothic"/>
      <family val="2"/>
    </font>
    <font>
      <b/>
      <i/>
      <sz val="12"/>
      <color indexed="10"/>
      <name val="Century Gothic"/>
      <family val="2"/>
    </font>
    <font>
      <b/>
      <i/>
      <sz val="9"/>
      <name val="Century Gothic"/>
      <family val="2"/>
    </font>
    <font>
      <b/>
      <i/>
      <sz val="12"/>
      <color indexed="8"/>
      <name val="Century Gothic"/>
      <family val="2"/>
    </font>
    <font>
      <i/>
      <sz val="10"/>
      <name val="Century Gothic"/>
      <family val="2"/>
    </font>
    <font>
      <b/>
      <i/>
      <sz val="8"/>
      <color indexed="17"/>
      <name val="Century Gothic"/>
      <family val="2"/>
    </font>
    <font>
      <b/>
      <i/>
      <sz val="12"/>
      <color indexed="17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164" fontId="1" fillId="0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justify" vertical="justify" wrapText="1"/>
    </xf>
    <xf numFmtId="164" fontId="3" fillId="0" borderId="1" xfId="0" applyNumberFormat="1" applyFont="1" applyFill="1" applyBorder="1" applyAlignment="1">
      <alignment vertical="justify" wrapText="1"/>
    </xf>
    <xf numFmtId="1" fontId="3" fillId="0" borderId="1" xfId="0" applyNumberFormat="1" applyFont="1" applyFill="1" applyBorder="1" applyAlignment="1">
      <alignment vertical="justify" wrapText="1"/>
    </xf>
    <xf numFmtId="164" fontId="4" fillId="3" borderId="1" xfId="0" applyNumberFormat="1" applyFont="1" applyFill="1" applyBorder="1" applyAlignment="1">
      <alignment horizontal="justify" vertical="justify" wrapText="1"/>
    </xf>
    <xf numFmtId="164" fontId="5" fillId="3" borderId="1" xfId="0" applyNumberFormat="1" applyFont="1" applyFill="1" applyBorder="1" applyAlignment="1">
      <alignment horizontal="justify" vertical="top"/>
    </xf>
    <xf numFmtId="0" fontId="3" fillId="3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 horizontal="justify" vertical="top"/>
    </xf>
    <xf numFmtId="0" fontId="0" fillId="0" borderId="0" xfId="0" applyBorder="1"/>
    <xf numFmtId="164" fontId="6" fillId="0" borderId="1" xfId="0" applyNumberFormat="1" applyFont="1" applyFill="1" applyBorder="1"/>
    <xf numFmtId="2" fontId="5" fillId="0" borderId="1" xfId="0" applyNumberFormat="1" applyFont="1" applyFill="1" applyBorder="1"/>
    <xf numFmtId="164" fontId="4" fillId="0" borderId="1" xfId="0" applyNumberFormat="1" applyFont="1" applyFill="1" applyBorder="1"/>
    <xf numFmtId="1" fontId="4" fillId="0" borderId="1" xfId="0" applyNumberFormat="1" applyFont="1" applyFill="1" applyBorder="1"/>
    <xf numFmtId="164" fontId="7" fillId="3" borderId="1" xfId="0" applyNumberFormat="1" applyFont="1" applyFill="1" applyBorder="1"/>
    <xf numFmtId="2" fontId="8" fillId="3" borderId="1" xfId="0" applyNumberFormat="1" applyFont="1" applyFill="1" applyBorder="1"/>
    <xf numFmtId="1" fontId="7" fillId="3" borderId="1" xfId="0" applyNumberFormat="1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/>
    <xf numFmtId="0" fontId="5" fillId="2" borderId="1" xfId="0" applyFont="1" applyFill="1" applyBorder="1"/>
    <xf numFmtId="0" fontId="4" fillId="0" borderId="1" xfId="0" applyFont="1" applyFill="1" applyBorder="1"/>
    <xf numFmtId="164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/>
    <xf numFmtId="2" fontId="5" fillId="2" borderId="1" xfId="0" applyNumberFormat="1" applyFont="1" applyFill="1" applyBorder="1"/>
    <xf numFmtId="165" fontId="7" fillId="3" borderId="1" xfId="0" applyNumberFormat="1" applyFont="1" applyFill="1" applyBorder="1"/>
    <xf numFmtId="4" fontId="5" fillId="2" borderId="1" xfId="0" applyNumberFormat="1" applyFont="1" applyFill="1" applyBorder="1"/>
    <xf numFmtId="164" fontId="6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justify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justify"/>
    </xf>
    <xf numFmtId="2" fontId="5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distributed" wrapText="1"/>
    </xf>
    <xf numFmtId="2" fontId="5" fillId="2" borderId="1" xfId="0" applyNumberFormat="1" applyFont="1" applyFill="1" applyBorder="1" applyAlignment="1"/>
    <xf numFmtId="0" fontId="9" fillId="0" borderId="1" xfId="0" applyFont="1" applyFill="1" applyBorder="1" applyAlignment="1"/>
    <xf numFmtId="0" fontId="7" fillId="3" borderId="1" xfId="0" applyFont="1" applyFill="1" applyBorder="1" applyAlignment="1"/>
    <xf numFmtId="0" fontId="6" fillId="2" borderId="1" xfId="0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2" fontId="5" fillId="2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 vertical="top"/>
    </xf>
    <xf numFmtId="0" fontId="6" fillId="2" borderId="1" xfId="0" applyFont="1" applyFill="1" applyBorder="1"/>
    <xf numFmtId="0" fontId="7" fillId="2" borderId="0" xfId="0" applyFont="1" applyFill="1" applyBorder="1"/>
    <xf numFmtId="0" fontId="4" fillId="0" borderId="1" xfId="0" applyFont="1" applyFill="1" applyBorder="1" applyAlignment="1"/>
    <xf numFmtId="2" fontId="8" fillId="3" borderId="1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/>
    <xf numFmtId="0" fontId="11" fillId="3" borderId="1" xfId="0" applyFont="1" applyFill="1" applyBorder="1"/>
    <xf numFmtId="0" fontId="4" fillId="3" borderId="1" xfId="0" applyFont="1" applyFill="1" applyBorder="1"/>
    <xf numFmtId="0" fontId="11" fillId="0" borderId="1" xfId="0" applyFont="1" applyFill="1" applyBorder="1"/>
    <xf numFmtId="0" fontId="4" fillId="2" borderId="1" xfId="0" applyFont="1" applyFill="1" applyBorder="1"/>
    <xf numFmtId="2" fontId="8" fillId="2" borderId="1" xfId="0" applyNumberFormat="1" applyFont="1" applyFill="1" applyBorder="1"/>
    <xf numFmtId="0" fontId="7" fillId="2" borderId="1" xfId="0" applyFont="1" applyFill="1" applyBorder="1" applyAlignment="1"/>
    <xf numFmtId="0" fontId="1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/>
    </xf>
    <xf numFmtId="0" fontId="6" fillId="0" borderId="1" xfId="0" applyFont="1" applyFill="1" applyBorder="1"/>
    <xf numFmtId="164" fontId="5" fillId="0" borderId="1" xfId="0" applyNumberFormat="1" applyFont="1" applyFill="1" applyBorder="1"/>
    <xf numFmtId="0" fontId="4" fillId="0" borderId="1" xfId="0" applyFont="1" applyBorder="1"/>
    <xf numFmtId="0" fontId="0" fillId="3" borderId="1" xfId="0" applyFill="1" applyBorder="1"/>
    <xf numFmtId="0" fontId="1" fillId="0" borderId="1" xfId="0" applyFont="1" applyFill="1" applyBorder="1" applyAlignment="1">
      <alignment horizontal="justify" vertical="center"/>
    </xf>
    <xf numFmtId="164" fontId="5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justify" vertical="top"/>
    </xf>
    <xf numFmtId="164" fontId="3" fillId="0" borderId="1" xfId="0" applyNumberFormat="1" applyFont="1" applyFill="1" applyBorder="1" applyAlignment="1">
      <alignment horizontal="justify" vertical="top" wrapText="1"/>
    </xf>
    <xf numFmtId="164" fontId="12" fillId="3" borderId="1" xfId="0" applyNumberFormat="1" applyFont="1" applyFill="1" applyBorder="1" applyAlignment="1">
      <alignment horizontal="justify" vertical="top" wrapText="1"/>
    </xf>
    <xf numFmtId="164" fontId="4" fillId="3" borderId="1" xfId="0" applyNumberFormat="1" applyFont="1" applyFill="1" applyBorder="1" applyAlignment="1">
      <alignment horizontal="justify" vertical="top" wrapText="1"/>
    </xf>
    <xf numFmtId="2" fontId="13" fillId="3" borderId="1" xfId="0" applyNumberFormat="1" applyFont="1" applyFill="1" applyBorder="1"/>
    <xf numFmtId="164" fontId="4" fillId="3" borderId="1" xfId="0" applyNumberFormat="1" applyFont="1" applyFill="1" applyBorder="1"/>
    <xf numFmtId="164" fontId="2" fillId="0" borderId="1" xfId="0" applyNumberFormat="1" applyFont="1" applyFill="1" applyBorder="1"/>
    <xf numFmtId="0" fontId="6" fillId="0" borderId="1" xfId="0" applyFont="1" applyFill="1" applyBorder="1" applyAlignment="1">
      <alignment horizontal="justify"/>
    </xf>
    <xf numFmtId="166" fontId="5" fillId="0" borderId="1" xfId="0" applyNumberFormat="1" applyFont="1" applyFill="1" applyBorder="1"/>
    <xf numFmtId="0" fontId="14" fillId="0" borderId="1" xfId="0" applyFont="1" applyFill="1" applyBorder="1"/>
    <xf numFmtId="166" fontId="11" fillId="0" borderId="1" xfId="0" applyNumberFormat="1" applyFont="1" applyFill="1" applyBorder="1"/>
    <xf numFmtId="0" fontId="14" fillId="3" borderId="1" xfId="0" applyFont="1" applyFill="1" applyBorder="1"/>
    <xf numFmtId="0" fontId="15" fillId="3" borderId="1" xfId="0" applyFont="1" applyFill="1" applyBorder="1"/>
    <xf numFmtId="0" fontId="15" fillId="2" borderId="0" xfId="0" applyFont="1" applyFill="1" applyBorder="1"/>
    <xf numFmtId="0" fontId="2" fillId="0" borderId="1" xfId="0" applyFont="1" applyFill="1" applyBorder="1" applyAlignment="1">
      <alignment horizontal="justify"/>
    </xf>
    <xf numFmtId="164" fontId="1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/>
    <xf numFmtId="0" fontId="16" fillId="0" borderId="1" xfId="0" applyFont="1" applyFill="1" applyBorder="1" applyAlignment="1"/>
    <xf numFmtId="164" fontId="16" fillId="0" borderId="1" xfId="0" applyNumberFormat="1" applyFont="1" applyFill="1" applyBorder="1"/>
    <xf numFmtId="2" fontId="13" fillId="3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left" vertical="justify" wrapText="1"/>
    </xf>
    <xf numFmtId="164" fontId="4" fillId="0" borderId="1" xfId="0" applyNumberFormat="1" applyFont="1" applyFill="1" applyBorder="1" applyAlignment="1"/>
    <xf numFmtId="2" fontId="8" fillId="3" borderId="1" xfId="0" applyNumberFormat="1" applyFont="1" applyFill="1" applyBorder="1" applyAlignment="1"/>
    <xf numFmtId="0" fontId="16" fillId="0" borderId="1" xfId="0" applyFont="1" applyFill="1" applyBorder="1"/>
    <xf numFmtId="0" fontId="3" fillId="0" borderId="1" xfId="0" applyFont="1" applyFill="1" applyBorder="1"/>
    <xf numFmtId="0" fontId="16" fillId="2" borderId="1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2" fontId="7" fillId="2" borderId="0" xfId="0" applyNumberFormat="1" applyFont="1" applyFill="1" applyBorder="1"/>
    <xf numFmtId="164" fontId="6" fillId="0" borderId="1" xfId="0" applyNumberFormat="1" applyFont="1" applyFill="1" applyBorder="1" applyAlignment="1">
      <alignment horizontal="justify"/>
    </xf>
    <xf numFmtId="164" fontId="1" fillId="0" borderId="1" xfId="0" applyNumberFormat="1" applyFont="1" applyFill="1" applyBorder="1" applyAlignment="1">
      <alignment horizontal="justify" vertical="center"/>
    </xf>
    <xf numFmtId="164" fontId="6" fillId="0" borderId="1" xfId="0" applyNumberFormat="1" applyFont="1" applyFill="1" applyBorder="1" applyAlignment="1">
      <alignment horizontal="left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tabSelected="1" workbookViewId="0">
      <selection sqref="A1:T197"/>
    </sheetView>
  </sheetViews>
  <sheetFormatPr baseColWidth="10" defaultRowHeight="15" x14ac:dyDescent="0"/>
  <sheetData>
    <row r="1" spans="1:20" ht="5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4" t="s">
        <v>14</v>
      </c>
      <c r="P1" s="6" t="s">
        <v>15</v>
      </c>
      <c r="Q1" s="7" t="s">
        <v>16</v>
      </c>
      <c r="R1" s="8" t="s">
        <v>17</v>
      </c>
      <c r="S1" s="9" t="s">
        <v>18</v>
      </c>
      <c r="T1" s="10"/>
    </row>
    <row r="2" spans="1:20" ht="16">
      <c r="A2" s="11" t="s">
        <v>19</v>
      </c>
      <c r="B2" s="12">
        <v>15.42</v>
      </c>
      <c r="C2" s="13">
        <f>(B2*21%)</f>
        <v>3.2382</v>
      </c>
      <c r="D2" s="13">
        <f>B2+C2</f>
        <v>18.658200000000001</v>
      </c>
      <c r="E2" s="13">
        <f>B2/K2</f>
        <v>0.22028571428571428</v>
      </c>
      <c r="F2" s="13">
        <f>E2+(E2*21%)</f>
        <v>0.26654571428571427</v>
      </c>
      <c r="G2" s="13">
        <f>B2*10%</f>
        <v>1.542</v>
      </c>
      <c r="H2" s="13">
        <f>G2/K2</f>
        <v>2.2028571428571429E-2</v>
      </c>
      <c r="I2" s="13">
        <f>B2+C2+G2</f>
        <v>20.200200000000002</v>
      </c>
      <c r="J2" s="13">
        <f>E2+H2</f>
        <v>0.2423142857142857</v>
      </c>
      <c r="K2" s="14">
        <v>70</v>
      </c>
      <c r="L2" s="14">
        <v>17</v>
      </c>
      <c r="M2" s="13">
        <f>B2/L2</f>
        <v>0.90705882352941181</v>
      </c>
      <c r="N2" s="13">
        <f>I2/L2</f>
        <v>1.1882470588235297</v>
      </c>
      <c r="O2" s="13">
        <f>I2/K2</f>
        <v>0.28857428571428573</v>
      </c>
      <c r="P2" s="15">
        <f>(B2+G2)/L2</f>
        <v>0.99776470588235289</v>
      </c>
      <c r="Q2" s="16">
        <f>S2/P2</f>
        <v>3.0067209055535904</v>
      </c>
      <c r="R2" s="15"/>
      <c r="S2" s="17">
        <v>3</v>
      </c>
      <c r="T2" s="10"/>
    </row>
    <row r="3" spans="1:20" ht="16">
      <c r="A3" s="11" t="s">
        <v>20</v>
      </c>
      <c r="B3" s="12">
        <v>13.4</v>
      </c>
      <c r="C3" s="13">
        <f t="shared" ref="C3:C42" si="0">(B3*21%)</f>
        <v>2.8140000000000001</v>
      </c>
      <c r="D3" s="13">
        <f t="shared" ref="D3:D18" si="1">B3+C3</f>
        <v>16.213999999999999</v>
      </c>
      <c r="E3" s="13">
        <f t="shared" ref="E3:E18" si="2">B3/K3</f>
        <v>0.19142857142857142</v>
      </c>
      <c r="F3" s="13">
        <f t="shared" ref="F3:F42" si="3">E3+(E3*21%)</f>
        <v>0.23162857142857141</v>
      </c>
      <c r="G3" s="13">
        <f t="shared" ref="G3:G18" si="4">B3*10%</f>
        <v>1.34</v>
      </c>
      <c r="H3" s="13">
        <f t="shared" ref="H3:H18" si="5">G3/K3</f>
        <v>1.9142857142857145E-2</v>
      </c>
      <c r="I3" s="13">
        <f t="shared" ref="I3:I18" si="6">B3+C3+G3</f>
        <v>17.553999999999998</v>
      </c>
      <c r="J3" s="13">
        <f t="shared" ref="J3:J18" si="7">E3+H3</f>
        <v>0.21057142857142858</v>
      </c>
      <c r="K3" s="14">
        <v>70</v>
      </c>
      <c r="L3" s="14">
        <v>17</v>
      </c>
      <c r="M3" s="13">
        <f t="shared" ref="M3:M18" si="8">B3/L3</f>
        <v>0.78823529411764703</v>
      </c>
      <c r="N3" s="13">
        <f t="shared" ref="N3:N18" si="9">I3/L3</f>
        <v>1.0325882352941176</v>
      </c>
      <c r="O3" s="13">
        <f t="shared" ref="O3:O18" si="10">I3/K3</f>
        <v>0.25077142857142853</v>
      </c>
      <c r="P3" s="15">
        <f t="shared" ref="P3:P18" si="11">(B3+G3)/L3</f>
        <v>0.86705882352941177</v>
      </c>
      <c r="Q3" s="16">
        <f t="shared" ref="Q3:Q18" si="12">S3/P3</f>
        <v>3.4599728629579376</v>
      </c>
      <c r="R3" s="15"/>
      <c r="S3" s="17">
        <v>3</v>
      </c>
      <c r="T3" s="10"/>
    </row>
    <row r="4" spans="1:20" ht="16">
      <c r="A4" s="11" t="s">
        <v>21</v>
      </c>
      <c r="B4" s="12">
        <v>27.71</v>
      </c>
      <c r="C4" s="13">
        <f t="shared" si="0"/>
        <v>5.8190999999999997</v>
      </c>
      <c r="D4" s="13">
        <f t="shared" si="1"/>
        <v>33.5291</v>
      </c>
      <c r="E4" s="13">
        <f t="shared" si="2"/>
        <v>0.18473333333333333</v>
      </c>
      <c r="F4" s="13">
        <f t="shared" si="3"/>
        <v>0.22352733333333333</v>
      </c>
      <c r="G4" s="13">
        <f t="shared" si="4"/>
        <v>2.7710000000000004</v>
      </c>
      <c r="H4" s="13">
        <f t="shared" si="5"/>
        <v>1.8473333333333335E-2</v>
      </c>
      <c r="I4" s="13">
        <f t="shared" si="6"/>
        <v>36.3001</v>
      </c>
      <c r="J4" s="13">
        <f t="shared" si="7"/>
        <v>0.20320666666666667</v>
      </c>
      <c r="K4" s="14">
        <v>150</v>
      </c>
      <c r="L4" s="14">
        <v>37</v>
      </c>
      <c r="M4" s="13">
        <f t="shared" si="8"/>
        <v>0.74891891891891893</v>
      </c>
      <c r="N4" s="13">
        <f t="shared" si="9"/>
        <v>0.9810837837837838</v>
      </c>
      <c r="O4" s="13">
        <f t="shared" si="10"/>
        <v>0.24200066666666667</v>
      </c>
      <c r="P4" s="15">
        <f t="shared" si="11"/>
        <v>0.82381081081081087</v>
      </c>
      <c r="Q4" s="16">
        <f t="shared" si="12"/>
        <v>3.6416128079787407</v>
      </c>
      <c r="R4" s="15"/>
      <c r="S4" s="17">
        <v>3</v>
      </c>
      <c r="T4" s="10"/>
    </row>
    <row r="5" spans="1:20" ht="16">
      <c r="A5" s="11" t="s">
        <v>22</v>
      </c>
      <c r="B5" s="12">
        <v>25.95</v>
      </c>
      <c r="C5" s="13">
        <f t="shared" si="0"/>
        <v>5.4494999999999996</v>
      </c>
      <c r="D5" s="13">
        <f t="shared" si="1"/>
        <v>31.3995</v>
      </c>
      <c r="E5" s="13">
        <f t="shared" si="2"/>
        <v>0.17299999999999999</v>
      </c>
      <c r="F5" s="13">
        <f t="shared" si="3"/>
        <v>0.20932999999999999</v>
      </c>
      <c r="G5" s="13">
        <f t="shared" si="4"/>
        <v>2.5950000000000002</v>
      </c>
      <c r="H5" s="13">
        <f t="shared" si="5"/>
        <v>1.7300000000000003E-2</v>
      </c>
      <c r="I5" s="13">
        <f t="shared" si="6"/>
        <v>33.994500000000002</v>
      </c>
      <c r="J5" s="13">
        <f t="shared" si="7"/>
        <v>0.1903</v>
      </c>
      <c r="K5" s="14">
        <v>150</v>
      </c>
      <c r="L5" s="14">
        <v>37</v>
      </c>
      <c r="M5" s="13">
        <f t="shared" si="8"/>
        <v>0.70135135135135129</v>
      </c>
      <c r="N5" s="13">
        <f t="shared" si="9"/>
        <v>0.91877027027027036</v>
      </c>
      <c r="O5" s="13">
        <f t="shared" si="10"/>
        <v>0.22663000000000003</v>
      </c>
      <c r="P5" s="15">
        <f t="shared" si="11"/>
        <v>0.77148648648648643</v>
      </c>
      <c r="Q5" s="16">
        <f t="shared" si="12"/>
        <v>3.8885969521807673</v>
      </c>
      <c r="R5" s="15"/>
      <c r="S5" s="17">
        <v>3</v>
      </c>
      <c r="T5" s="10"/>
    </row>
    <row r="6" spans="1:20" ht="16">
      <c r="A6" s="11" t="s">
        <v>23</v>
      </c>
      <c r="B6" s="12">
        <v>16.73</v>
      </c>
      <c r="C6" s="13">
        <f t="shared" si="0"/>
        <v>3.5133000000000001</v>
      </c>
      <c r="D6" s="13">
        <f t="shared" si="1"/>
        <v>20.243300000000001</v>
      </c>
      <c r="E6" s="13">
        <f t="shared" si="2"/>
        <v>0.1673</v>
      </c>
      <c r="F6" s="13">
        <f t="shared" si="3"/>
        <v>0.202433</v>
      </c>
      <c r="G6" s="13">
        <f t="shared" si="4"/>
        <v>1.673</v>
      </c>
      <c r="H6" s="13">
        <f t="shared" si="5"/>
        <v>1.6730000000000002E-2</v>
      </c>
      <c r="I6" s="13">
        <f t="shared" si="6"/>
        <v>21.9163</v>
      </c>
      <c r="J6" s="13">
        <f t="shared" si="7"/>
        <v>0.18403</v>
      </c>
      <c r="K6" s="14">
        <v>100</v>
      </c>
      <c r="L6" s="14">
        <v>25</v>
      </c>
      <c r="M6" s="13">
        <f t="shared" si="8"/>
        <v>0.66920000000000002</v>
      </c>
      <c r="N6" s="13">
        <f t="shared" si="9"/>
        <v>0.87665199999999999</v>
      </c>
      <c r="O6" s="13">
        <f t="shared" si="10"/>
        <v>0.219163</v>
      </c>
      <c r="P6" s="15">
        <f t="shared" si="11"/>
        <v>0.73612</v>
      </c>
      <c r="Q6" s="16">
        <f t="shared" si="12"/>
        <v>4.0754224854643262</v>
      </c>
      <c r="R6" s="15"/>
      <c r="S6" s="17">
        <v>3</v>
      </c>
      <c r="T6" s="10"/>
    </row>
    <row r="7" spans="1:20" ht="16">
      <c r="A7" s="11" t="s">
        <v>24</v>
      </c>
      <c r="B7" s="12">
        <v>23.56</v>
      </c>
      <c r="C7" s="13">
        <f t="shared" si="0"/>
        <v>4.9475999999999996</v>
      </c>
      <c r="D7" s="13">
        <f t="shared" si="1"/>
        <v>28.507599999999996</v>
      </c>
      <c r="E7" s="13">
        <f t="shared" si="2"/>
        <v>0.15706666666666666</v>
      </c>
      <c r="F7" s="13">
        <f t="shared" si="3"/>
        <v>0.19005066666666665</v>
      </c>
      <c r="G7" s="13">
        <f t="shared" si="4"/>
        <v>2.3559999999999999</v>
      </c>
      <c r="H7" s="13">
        <f t="shared" si="5"/>
        <v>1.5706666666666667E-2</v>
      </c>
      <c r="I7" s="13">
        <f t="shared" si="6"/>
        <v>30.863599999999998</v>
      </c>
      <c r="J7" s="13">
        <f t="shared" si="7"/>
        <v>0.17277333333333333</v>
      </c>
      <c r="K7" s="14">
        <v>150</v>
      </c>
      <c r="L7" s="14">
        <v>37</v>
      </c>
      <c r="M7" s="13">
        <f t="shared" si="8"/>
        <v>0.63675675675675669</v>
      </c>
      <c r="N7" s="13">
        <f t="shared" si="9"/>
        <v>0.83415135135135132</v>
      </c>
      <c r="O7" s="13">
        <f t="shared" si="10"/>
        <v>0.20575733333333332</v>
      </c>
      <c r="P7" s="15">
        <f t="shared" si="11"/>
        <v>0.70043243243243236</v>
      </c>
      <c r="Q7" s="16">
        <f t="shared" si="12"/>
        <v>4.28306837474919</v>
      </c>
      <c r="R7" s="15"/>
      <c r="S7" s="17">
        <v>3</v>
      </c>
      <c r="T7" s="10"/>
    </row>
    <row r="8" spans="1:20" ht="16">
      <c r="A8" s="11" t="s">
        <v>25</v>
      </c>
      <c r="B8" s="12">
        <v>15.17</v>
      </c>
      <c r="C8" s="13">
        <f t="shared" si="0"/>
        <v>3.1856999999999998</v>
      </c>
      <c r="D8" s="13">
        <f t="shared" si="1"/>
        <v>18.355699999999999</v>
      </c>
      <c r="E8" s="13">
        <f t="shared" si="2"/>
        <v>0.1517</v>
      </c>
      <c r="F8" s="13">
        <f t="shared" si="3"/>
        <v>0.183557</v>
      </c>
      <c r="G8" s="13">
        <f t="shared" si="4"/>
        <v>1.5170000000000001</v>
      </c>
      <c r="H8" s="13">
        <f t="shared" si="5"/>
        <v>1.5170000000000001E-2</v>
      </c>
      <c r="I8" s="13">
        <f t="shared" si="6"/>
        <v>19.872699999999998</v>
      </c>
      <c r="J8" s="13">
        <f t="shared" si="7"/>
        <v>0.16686999999999999</v>
      </c>
      <c r="K8" s="14">
        <v>100</v>
      </c>
      <c r="L8" s="14">
        <v>25</v>
      </c>
      <c r="M8" s="13">
        <f t="shared" si="8"/>
        <v>0.60680000000000001</v>
      </c>
      <c r="N8" s="13">
        <f t="shared" si="9"/>
        <v>0.79490799999999995</v>
      </c>
      <c r="O8" s="13">
        <f t="shared" si="10"/>
        <v>0.19872699999999999</v>
      </c>
      <c r="P8" s="15">
        <f t="shared" si="11"/>
        <v>0.66748000000000007</v>
      </c>
      <c r="Q8" s="16">
        <f t="shared" si="12"/>
        <v>4.4945166896386404</v>
      </c>
      <c r="R8" s="15"/>
      <c r="S8" s="17">
        <v>3</v>
      </c>
      <c r="T8" s="10"/>
    </row>
    <row r="9" spans="1:20" ht="16">
      <c r="A9" s="11" t="s">
        <v>26</v>
      </c>
      <c r="B9" s="12">
        <v>10.18</v>
      </c>
      <c r="C9" s="13">
        <f t="shared" si="0"/>
        <v>2.1377999999999999</v>
      </c>
      <c r="D9" s="13">
        <f>B9+C9</f>
        <v>12.3178</v>
      </c>
      <c r="E9" s="13">
        <f>B9/K9</f>
        <v>0.14542857142857143</v>
      </c>
      <c r="F9" s="13">
        <f t="shared" si="3"/>
        <v>0.17596857142857145</v>
      </c>
      <c r="G9" s="13">
        <f>B9*10%</f>
        <v>1.018</v>
      </c>
      <c r="H9" s="13">
        <f>G9/K9</f>
        <v>1.4542857142857144E-2</v>
      </c>
      <c r="I9" s="13">
        <f>B9+C9+G9</f>
        <v>13.335800000000001</v>
      </c>
      <c r="J9" s="13">
        <f>E9+H9</f>
        <v>0.15997142857142857</v>
      </c>
      <c r="K9" s="14">
        <v>70</v>
      </c>
      <c r="L9" s="14">
        <v>17</v>
      </c>
      <c r="M9" s="13">
        <f t="shared" si="8"/>
        <v>0.59882352941176464</v>
      </c>
      <c r="N9" s="13">
        <f t="shared" si="9"/>
        <v>0.78445882352941176</v>
      </c>
      <c r="O9" s="13">
        <f t="shared" si="10"/>
        <v>0.19051142857142858</v>
      </c>
      <c r="P9" s="15">
        <f t="shared" si="11"/>
        <v>0.65870588235294125</v>
      </c>
      <c r="Q9" s="16">
        <f t="shared" si="12"/>
        <v>4.5543847115556346</v>
      </c>
      <c r="R9" s="15"/>
      <c r="S9" s="17">
        <v>3</v>
      </c>
      <c r="T9" s="10"/>
    </row>
    <row r="10" spans="1:20" ht="16">
      <c r="A10" s="11" t="s">
        <v>27</v>
      </c>
      <c r="B10" s="12">
        <v>14.94</v>
      </c>
      <c r="C10" s="13">
        <f t="shared" si="0"/>
        <v>3.1374</v>
      </c>
      <c r="D10" s="13">
        <f t="shared" si="1"/>
        <v>18.077400000000001</v>
      </c>
      <c r="E10" s="13">
        <f t="shared" si="2"/>
        <v>0.14940000000000001</v>
      </c>
      <c r="F10" s="13">
        <f t="shared" si="3"/>
        <v>0.18077399999999999</v>
      </c>
      <c r="G10" s="13">
        <f t="shared" si="4"/>
        <v>1.494</v>
      </c>
      <c r="H10" s="13">
        <f t="shared" si="5"/>
        <v>1.494E-2</v>
      </c>
      <c r="I10" s="13">
        <f t="shared" si="6"/>
        <v>19.571400000000001</v>
      </c>
      <c r="J10" s="13">
        <f t="shared" si="7"/>
        <v>0.16434000000000001</v>
      </c>
      <c r="K10" s="14">
        <v>100</v>
      </c>
      <c r="L10" s="14">
        <v>25</v>
      </c>
      <c r="M10" s="13">
        <f t="shared" si="8"/>
        <v>0.59760000000000002</v>
      </c>
      <c r="N10" s="13">
        <f t="shared" si="9"/>
        <v>0.782856</v>
      </c>
      <c r="O10" s="13">
        <f t="shared" si="10"/>
        <v>0.195714</v>
      </c>
      <c r="P10" s="15">
        <f t="shared" si="11"/>
        <v>0.65736000000000006</v>
      </c>
      <c r="Q10" s="16">
        <f t="shared" si="12"/>
        <v>4.5637093829864908</v>
      </c>
      <c r="R10" s="15"/>
      <c r="S10" s="17">
        <v>3</v>
      </c>
      <c r="T10" s="10"/>
    </row>
    <row r="11" spans="1:20" ht="16">
      <c r="A11" s="11" t="s">
        <v>28</v>
      </c>
      <c r="B11" s="12">
        <v>14.92</v>
      </c>
      <c r="C11" s="13">
        <f t="shared" si="0"/>
        <v>3.1332</v>
      </c>
      <c r="D11" s="13">
        <f t="shared" si="1"/>
        <v>18.0532</v>
      </c>
      <c r="E11" s="13">
        <f t="shared" si="2"/>
        <v>0.1492</v>
      </c>
      <c r="F11" s="13">
        <f t="shared" si="3"/>
        <v>0.180532</v>
      </c>
      <c r="G11" s="13">
        <f t="shared" si="4"/>
        <v>1.492</v>
      </c>
      <c r="H11" s="13">
        <f t="shared" si="5"/>
        <v>1.4919999999999999E-2</v>
      </c>
      <c r="I11" s="13">
        <f t="shared" si="6"/>
        <v>19.545200000000001</v>
      </c>
      <c r="J11" s="13">
        <f t="shared" si="7"/>
        <v>0.16411999999999999</v>
      </c>
      <c r="K11" s="14">
        <v>100</v>
      </c>
      <c r="L11" s="14">
        <v>25</v>
      </c>
      <c r="M11" s="13">
        <f t="shared" si="8"/>
        <v>0.5968</v>
      </c>
      <c r="N11" s="13">
        <f t="shared" si="9"/>
        <v>0.78180800000000006</v>
      </c>
      <c r="O11" s="13">
        <f t="shared" si="10"/>
        <v>0.19545200000000001</v>
      </c>
      <c r="P11" s="15">
        <f t="shared" si="11"/>
        <v>0.65647999999999995</v>
      </c>
      <c r="Q11" s="16">
        <f t="shared" si="12"/>
        <v>4.5698269558859375</v>
      </c>
      <c r="R11" s="15"/>
      <c r="S11" s="17">
        <v>3</v>
      </c>
      <c r="T11" s="10"/>
    </row>
    <row r="12" spans="1:20" ht="16">
      <c r="A12" s="11" t="s">
        <v>29</v>
      </c>
      <c r="B12" s="12">
        <v>9.9049999999999994</v>
      </c>
      <c r="C12" s="13">
        <f t="shared" si="0"/>
        <v>2.08005</v>
      </c>
      <c r="D12" s="13">
        <f t="shared" si="1"/>
        <v>11.985049999999999</v>
      </c>
      <c r="E12" s="13">
        <f t="shared" si="2"/>
        <v>0.14149999999999999</v>
      </c>
      <c r="F12" s="13">
        <f t="shared" si="3"/>
        <v>0.17121499999999998</v>
      </c>
      <c r="G12" s="13">
        <f t="shared" si="4"/>
        <v>0.99049999999999994</v>
      </c>
      <c r="H12" s="13">
        <f t="shared" si="5"/>
        <v>1.4149999999999999E-2</v>
      </c>
      <c r="I12" s="13">
        <f t="shared" si="6"/>
        <v>12.975549999999998</v>
      </c>
      <c r="J12" s="13">
        <f t="shared" si="7"/>
        <v>0.15564999999999998</v>
      </c>
      <c r="K12" s="14">
        <v>70</v>
      </c>
      <c r="L12" s="14">
        <v>17</v>
      </c>
      <c r="M12" s="13">
        <f t="shared" si="8"/>
        <v>0.58264705882352941</v>
      </c>
      <c r="N12" s="13">
        <f t="shared" si="9"/>
        <v>0.76326764705882344</v>
      </c>
      <c r="O12" s="13">
        <f t="shared" si="10"/>
        <v>0.18536499999999997</v>
      </c>
      <c r="P12" s="15">
        <f t="shared" si="11"/>
        <v>0.64091176470588229</v>
      </c>
      <c r="Q12" s="16">
        <f t="shared" si="12"/>
        <v>4.6808315359552113</v>
      </c>
      <c r="R12" s="15"/>
      <c r="S12" s="17">
        <v>3</v>
      </c>
      <c r="T12" s="10"/>
    </row>
    <row r="13" spans="1:20" ht="16">
      <c r="A13" s="11" t="s">
        <v>30</v>
      </c>
      <c r="B13" s="12">
        <v>9.5299999999999994</v>
      </c>
      <c r="C13" s="13">
        <f t="shared" si="0"/>
        <v>2.0012999999999996</v>
      </c>
      <c r="D13" s="13">
        <f t="shared" si="1"/>
        <v>11.531299999999998</v>
      </c>
      <c r="E13" s="13">
        <f t="shared" si="2"/>
        <v>0.13614285714285712</v>
      </c>
      <c r="F13" s="13">
        <f t="shared" si="3"/>
        <v>0.16473285714285713</v>
      </c>
      <c r="G13" s="13">
        <f t="shared" si="4"/>
        <v>0.95299999999999996</v>
      </c>
      <c r="H13" s="13">
        <f t="shared" si="5"/>
        <v>1.3614285714285714E-2</v>
      </c>
      <c r="I13" s="13">
        <f t="shared" si="6"/>
        <v>12.484299999999998</v>
      </c>
      <c r="J13" s="13">
        <f t="shared" si="7"/>
        <v>0.14975714285714284</v>
      </c>
      <c r="K13" s="14">
        <v>70</v>
      </c>
      <c r="L13" s="14">
        <v>17</v>
      </c>
      <c r="M13" s="13">
        <f t="shared" si="8"/>
        <v>0.56058823529411761</v>
      </c>
      <c r="N13" s="13">
        <f t="shared" si="9"/>
        <v>0.734370588235294</v>
      </c>
      <c r="O13" s="13">
        <f t="shared" si="10"/>
        <v>0.17834714285714282</v>
      </c>
      <c r="P13" s="15">
        <f t="shared" si="11"/>
        <v>0.61664705882352933</v>
      </c>
      <c r="Q13" s="16">
        <f t="shared" si="12"/>
        <v>4.8650195554707629</v>
      </c>
      <c r="R13" s="15"/>
      <c r="S13" s="17">
        <v>3</v>
      </c>
      <c r="T13" s="10"/>
    </row>
    <row r="14" spans="1:20" ht="16">
      <c r="A14" s="11" t="s">
        <v>31</v>
      </c>
      <c r="B14" s="12">
        <v>8.64</v>
      </c>
      <c r="C14" s="13">
        <f t="shared" si="0"/>
        <v>1.8144</v>
      </c>
      <c r="D14" s="13">
        <f t="shared" si="1"/>
        <v>10.4544</v>
      </c>
      <c r="E14" s="13">
        <f t="shared" si="2"/>
        <v>0.12342857142857144</v>
      </c>
      <c r="F14" s="13">
        <f t="shared" si="3"/>
        <v>0.14934857142857144</v>
      </c>
      <c r="G14" s="13">
        <f t="shared" si="4"/>
        <v>0.8640000000000001</v>
      </c>
      <c r="H14" s="13">
        <f t="shared" si="5"/>
        <v>1.2342857142857145E-2</v>
      </c>
      <c r="I14" s="13">
        <f t="shared" si="6"/>
        <v>11.3184</v>
      </c>
      <c r="J14" s="13">
        <f t="shared" si="7"/>
        <v>0.1357714285714286</v>
      </c>
      <c r="K14" s="14">
        <v>70</v>
      </c>
      <c r="L14" s="14">
        <v>17</v>
      </c>
      <c r="M14" s="13">
        <f t="shared" si="8"/>
        <v>0.50823529411764712</v>
      </c>
      <c r="N14" s="13">
        <f t="shared" si="9"/>
        <v>0.66578823529411768</v>
      </c>
      <c r="O14" s="13">
        <f t="shared" si="10"/>
        <v>0.16169142857142857</v>
      </c>
      <c r="P14" s="15">
        <f t="shared" si="11"/>
        <v>0.55905882352941183</v>
      </c>
      <c r="Q14" s="16">
        <f t="shared" si="12"/>
        <v>5.3661616161616159</v>
      </c>
      <c r="R14" s="15"/>
      <c r="S14" s="17">
        <v>3</v>
      </c>
      <c r="T14" s="10"/>
    </row>
    <row r="15" spans="1:20" ht="16">
      <c r="A15" s="11" t="s">
        <v>32</v>
      </c>
      <c r="B15" s="12">
        <v>8.32</v>
      </c>
      <c r="C15" s="13">
        <f t="shared" si="0"/>
        <v>1.7472000000000001</v>
      </c>
      <c r="D15" s="13">
        <f t="shared" si="1"/>
        <v>10.0672</v>
      </c>
      <c r="E15" s="13">
        <f t="shared" si="2"/>
        <v>0.11885714285714286</v>
      </c>
      <c r="F15" s="13">
        <f t="shared" si="3"/>
        <v>0.14381714285714287</v>
      </c>
      <c r="G15" s="13">
        <f t="shared" si="4"/>
        <v>0.83200000000000007</v>
      </c>
      <c r="H15" s="13">
        <f t="shared" si="5"/>
        <v>1.1885714285714286E-2</v>
      </c>
      <c r="I15" s="13">
        <f t="shared" si="6"/>
        <v>10.8992</v>
      </c>
      <c r="J15" s="13">
        <f t="shared" si="7"/>
        <v>0.13074285714285713</v>
      </c>
      <c r="K15" s="14">
        <v>70</v>
      </c>
      <c r="L15" s="14">
        <v>17</v>
      </c>
      <c r="M15" s="13">
        <f t="shared" si="8"/>
        <v>0.48941176470588238</v>
      </c>
      <c r="N15" s="13">
        <f t="shared" si="9"/>
        <v>0.64112941176470595</v>
      </c>
      <c r="O15" s="13">
        <f t="shared" si="10"/>
        <v>0.15570285714285714</v>
      </c>
      <c r="P15" s="15">
        <f t="shared" si="11"/>
        <v>0.5383529411764707</v>
      </c>
      <c r="Q15" s="16">
        <f t="shared" si="12"/>
        <v>5.5725524475524466</v>
      </c>
      <c r="R15" s="15"/>
      <c r="S15" s="17">
        <v>3</v>
      </c>
      <c r="T15" s="10"/>
    </row>
    <row r="16" spans="1:20" ht="16">
      <c r="A16" s="11" t="s">
        <v>33</v>
      </c>
      <c r="B16" s="12">
        <v>11.53</v>
      </c>
      <c r="C16" s="13">
        <f t="shared" si="0"/>
        <v>2.4212999999999996</v>
      </c>
      <c r="D16" s="13">
        <f>B16+C16</f>
        <v>13.9513</v>
      </c>
      <c r="E16" s="13">
        <f>B16/K16</f>
        <v>0.1153</v>
      </c>
      <c r="F16" s="13">
        <f t="shared" si="3"/>
        <v>0.139513</v>
      </c>
      <c r="G16" s="13">
        <f>B16*10%</f>
        <v>1.153</v>
      </c>
      <c r="H16" s="13">
        <f>G16/K16</f>
        <v>1.153E-2</v>
      </c>
      <c r="I16" s="13">
        <f>B16+C16+G16</f>
        <v>15.1043</v>
      </c>
      <c r="J16" s="13">
        <f>E16+H16</f>
        <v>0.12683</v>
      </c>
      <c r="K16" s="14">
        <v>100</v>
      </c>
      <c r="L16" s="14">
        <v>25</v>
      </c>
      <c r="M16" s="13">
        <f t="shared" si="8"/>
        <v>0.4612</v>
      </c>
      <c r="N16" s="13">
        <f t="shared" si="9"/>
        <v>0.60417200000000004</v>
      </c>
      <c r="O16" s="13">
        <f t="shared" si="10"/>
        <v>0.15104300000000001</v>
      </c>
      <c r="P16" s="15">
        <f t="shared" si="11"/>
        <v>0.50731999999999999</v>
      </c>
      <c r="Q16" s="16">
        <f t="shared" si="12"/>
        <v>5.9134274225341006</v>
      </c>
      <c r="R16" s="15"/>
      <c r="S16" s="17">
        <v>3</v>
      </c>
      <c r="T16" s="10"/>
    </row>
    <row r="17" spans="1:20" ht="16">
      <c r="A17" s="11" t="s">
        <v>34</v>
      </c>
      <c r="B17" s="12">
        <v>7.86</v>
      </c>
      <c r="C17" s="13">
        <f t="shared" si="0"/>
        <v>1.6506000000000001</v>
      </c>
      <c r="D17" s="13">
        <f t="shared" si="1"/>
        <v>9.5106000000000002</v>
      </c>
      <c r="E17" s="13">
        <f t="shared" si="2"/>
        <v>0.11228571428571429</v>
      </c>
      <c r="F17" s="13">
        <f t="shared" si="3"/>
        <v>0.13586571428571428</v>
      </c>
      <c r="G17" s="13">
        <f t="shared" si="4"/>
        <v>0.78600000000000003</v>
      </c>
      <c r="H17" s="13">
        <f t="shared" si="5"/>
        <v>1.122857142857143E-2</v>
      </c>
      <c r="I17" s="13">
        <f t="shared" si="6"/>
        <v>10.2966</v>
      </c>
      <c r="J17" s="13">
        <f t="shared" si="7"/>
        <v>0.12351428571428573</v>
      </c>
      <c r="K17" s="14">
        <v>70</v>
      </c>
      <c r="L17" s="14">
        <v>17</v>
      </c>
      <c r="M17" s="13">
        <f t="shared" si="8"/>
        <v>0.46235294117647063</v>
      </c>
      <c r="N17" s="13">
        <f t="shared" si="9"/>
        <v>0.60568235294117645</v>
      </c>
      <c r="O17" s="13">
        <f t="shared" si="10"/>
        <v>0.14709428571428571</v>
      </c>
      <c r="P17" s="15">
        <f t="shared" si="11"/>
        <v>0.50858823529411767</v>
      </c>
      <c r="Q17" s="16">
        <f t="shared" si="12"/>
        <v>5.8986814712005549</v>
      </c>
      <c r="R17" s="15"/>
      <c r="S17" s="17">
        <v>3</v>
      </c>
      <c r="T17" s="10"/>
    </row>
    <row r="18" spans="1:20" ht="16">
      <c r="A18" s="18" t="s">
        <v>35</v>
      </c>
      <c r="B18" s="19">
        <v>233.76499999999999</v>
      </c>
      <c r="C18" s="13">
        <f t="shared" si="0"/>
        <v>49.090649999999997</v>
      </c>
      <c r="D18" s="13">
        <f t="shared" si="1"/>
        <v>282.85564999999997</v>
      </c>
      <c r="E18" s="13">
        <f t="shared" si="2"/>
        <v>0.15481125827814568</v>
      </c>
      <c r="F18" s="13">
        <f t="shared" si="3"/>
        <v>0.18732162251655626</v>
      </c>
      <c r="G18" s="13">
        <f t="shared" si="4"/>
        <v>23.3765</v>
      </c>
      <c r="H18" s="13">
        <f t="shared" si="5"/>
        <v>1.5481125827814569E-2</v>
      </c>
      <c r="I18" s="13">
        <f t="shared" si="6"/>
        <v>306.23214999999999</v>
      </c>
      <c r="J18" s="13">
        <f t="shared" si="7"/>
        <v>0.17029238410596026</v>
      </c>
      <c r="K18" s="20">
        <f>SUM(K2:K17)</f>
        <v>1510</v>
      </c>
      <c r="L18" s="20">
        <f>SUM(L2:L17)</f>
        <v>372</v>
      </c>
      <c r="M18" s="13">
        <f t="shared" si="8"/>
        <v>0.62840053763440862</v>
      </c>
      <c r="N18" s="13">
        <f t="shared" si="9"/>
        <v>0.82320470430107529</v>
      </c>
      <c r="O18" s="13">
        <f t="shared" si="10"/>
        <v>0.20280274834437084</v>
      </c>
      <c r="P18" s="15">
        <f t="shared" si="11"/>
        <v>0.69124059139784944</v>
      </c>
      <c r="Q18" s="16">
        <f t="shared" si="12"/>
        <v>4.340022905676447</v>
      </c>
      <c r="R18" s="15"/>
      <c r="S18" s="21">
        <v>3</v>
      </c>
      <c r="T18" s="10"/>
    </row>
    <row r="19" spans="1:20" ht="55">
      <c r="A19" s="22" t="s">
        <v>36</v>
      </c>
      <c r="B19" s="2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5" t="s">
        <v>10</v>
      </c>
      <c r="L19" s="5" t="s">
        <v>11</v>
      </c>
      <c r="M19" s="4" t="s">
        <v>12</v>
      </c>
      <c r="N19" s="4" t="s">
        <v>13</v>
      </c>
      <c r="O19" s="4" t="s">
        <v>14</v>
      </c>
      <c r="P19" s="6" t="s">
        <v>15</v>
      </c>
      <c r="Q19" s="7" t="s">
        <v>16</v>
      </c>
      <c r="R19" s="8" t="s">
        <v>17</v>
      </c>
      <c r="S19" s="9" t="s">
        <v>18</v>
      </c>
      <c r="T19" s="10"/>
    </row>
    <row r="20" spans="1:20" ht="16">
      <c r="A20" s="23" t="s">
        <v>37</v>
      </c>
      <c r="B20" s="24">
        <v>44.51</v>
      </c>
      <c r="C20" s="13">
        <f t="shared" si="0"/>
        <v>9.3470999999999993</v>
      </c>
      <c r="D20" s="13">
        <f>B20+C20</f>
        <v>53.857099999999996</v>
      </c>
      <c r="E20" s="13">
        <f>B20/K20</f>
        <v>0.63585714285714279</v>
      </c>
      <c r="F20" s="13">
        <f t="shared" si="3"/>
        <v>0.76938714285714283</v>
      </c>
      <c r="G20" s="13">
        <f>B20*10%</f>
        <v>4.4509999999999996</v>
      </c>
      <c r="H20" s="13">
        <f>G20/K20</f>
        <v>6.3585714285714287E-2</v>
      </c>
      <c r="I20" s="13">
        <f>B20+C20+G20</f>
        <v>58.308099999999996</v>
      </c>
      <c r="J20" s="13">
        <f>E20+H20</f>
        <v>0.69944285714285703</v>
      </c>
      <c r="K20" s="25">
        <v>70</v>
      </c>
      <c r="L20" s="25">
        <v>17</v>
      </c>
      <c r="M20" s="13">
        <f>B20/L20</f>
        <v>2.618235294117647</v>
      </c>
      <c r="N20" s="13">
        <f>I20/L20</f>
        <v>3.4298882352941176</v>
      </c>
      <c r="O20" s="13">
        <f>I20/K20</f>
        <v>0.83297285714285707</v>
      </c>
      <c r="P20" s="15">
        <f>(B20+G20)/L20</f>
        <v>2.8800588235294118</v>
      </c>
      <c r="Q20" s="16">
        <f>S20/P20</f>
        <v>2.7777210432793447</v>
      </c>
      <c r="R20" s="26"/>
      <c r="S20" s="27">
        <v>8</v>
      </c>
      <c r="T20" s="10"/>
    </row>
    <row r="21" spans="1:20" ht="16">
      <c r="A21" s="23" t="s">
        <v>38</v>
      </c>
      <c r="B21" s="24">
        <v>41.91</v>
      </c>
      <c r="C21" s="13">
        <f t="shared" si="0"/>
        <v>8.8010999999999981</v>
      </c>
      <c r="D21" s="13">
        <f t="shared" ref="D21:D29" si="13">B21+C21</f>
        <v>50.711099999999995</v>
      </c>
      <c r="E21" s="13">
        <f t="shared" ref="E21:E29" si="14">B21/K21</f>
        <v>0.59871428571428564</v>
      </c>
      <c r="F21" s="13">
        <f t="shared" si="3"/>
        <v>0.72444428571428565</v>
      </c>
      <c r="G21" s="13">
        <f t="shared" ref="G21:G29" si="15">B21*10%</f>
        <v>4.1909999999999998</v>
      </c>
      <c r="H21" s="13">
        <f t="shared" ref="H21:H29" si="16">G21/K21</f>
        <v>5.9871428571428568E-2</v>
      </c>
      <c r="I21" s="13">
        <f t="shared" ref="I21:I29" si="17">B21+C21+G21</f>
        <v>54.902099999999997</v>
      </c>
      <c r="J21" s="13">
        <f t="shared" ref="J21:J29" si="18">E21+H21</f>
        <v>0.65858571428571422</v>
      </c>
      <c r="K21" s="25">
        <v>70</v>
      </c>
      <c r="L21" s="25">
        <v>17</v>
      </c>
      <c r="M21" s="13">
        <f t="shared" ref="M21:M29" si="19">B21/L21</f>
        <v>2.4652941176470584</v>
      </c>
      <c r="N21" s="13">
        <f t="shared" ref="N21:N29" si="20">I21/L21</f>
        <v>3.2295352941176469</v>
      </c>
      <c r="O21" s="13">
        <f t="shared" ref="O21:O29" si="21">I21/K21</f>
        <v>0.78431571428571423</v>
      </c>
      <c r="P21" s="15">
        <f t="shared" ref="P21:P29" si="22">(B21+G21)/L21</f>
        <v>2.7118235294117645</v>
      </c>
      <c r="Q21" s="16">
        <f t="shared" ref="Q21:Q29" si="23">S21/P21</f>
        <v>2.5812889091342921</v>
      </c>
      <c r="R21" s="15"/>
      <c r="S21" s="27">
        <v>7</v>
      </c>
      <c r="T21" s="10"/>
    </row>
    <row r="22" spans="1:20" ht="16">
      <c r="A22" s="23" t="s">
        <v>39</v>
      </c>
      <c r="B22" s="24">
        <v>41.42</v>
      </c>
      <c r="C22" s="13">
        <f t="shared" si="0"/>
        <v>8.6981999999999999</v>
      </c>
      <c r="D22" s="13">
        <f t="shared" si="13"/>
        <v>50.118200000000002</v>
      </c>
      <c r="E22" s="13">
        <f t="shared" si="14"/>
        <v>0.59171428571428575</v>
      </c>
      <c r="F22" s="13">
        <f t="shared" si="3"/>
        <v>0.71597428571428579</v>
      </c>
      <c r="G22" s="13">
        <f t="shared" si="15"/>
        <v>4.1420000000000003</v>
      </c>
      <c r="H22" s="13">
        <f t="shared" si="16"/>
        <v>5.9171428571428576E-2</v>
      </c>
      <c r="I22" s="13">
        <f t="shared" si="17"/>
        <v>54.260200000000005</v>
      </c>
      <c r="J22" s="13">
        <f t="shared" si="18"/>
        <v>0.65088571428571429</v>
      </c>
      <c r="K22" s="25">
        <v>70</v>
      </c>
      <c r="L22" s="25">
        <v>17</v>
      </c>
      <c r="M22" s="13">
        <f t="shared" si="19"/>
        <v>2.4364705882352942</v>
      </c>
      <c r="N22" s="13">
        <f t="shared" si="20"/>
        <v>3.1917764705882354</v>
      </c>
      <c r="O22" s="13">
        <f t="shared" si="21"/>
        <v>0.77514571428571433</v>
      </c>
      <c r="P22" s="15">
        <f t="shared" si="22"/>
        <v>2.6801176470588239</v>
      </c>
      <c r="Q22" s="16">
        <f t="shared" si="23"/>
        <v>2.6118256441771646</v>
      </c>
      <c r="R22" s="15"/>
      <c r="S22" s="27">
        <v>7</v>
      </c>
      <c r="T22" s="10"/>
    </row>
    <row r="23" spans="1:20" ht="16">
      <c r="A23" s="23" t="s">
        <v>40</v>
      </c>
      <c r="B23" s="24">
        <v>18.96</v>
      </c>
      <c r="C23" s="13">
        <f t="shared" si="0"/>
        <v>3.9816000000000003</v>
      </c>
      <c r="D23" s="13">
        <f t="shared" si="13"/>
        <v>22.941600000000001</v>
      </c>
      <c r="E23" s="13">
        <f t="shared" si="14"/>
        <v>0.27085714285714285</v>
      </c>
      <c r="F23" s="13">
        <f t="shared" si="3"/>
        <v>0.32773714285714284</v>
      </c>
      <c r="G23" s="13">
        <f t="shared" si="15"/>
        <v>1.8960000000000001</v>
      </c>
      <c r="H23" s="13">
        <f t="shared" si="16"/>
        <v>2.7085714285714286E-2</v>
      </c>
      <c r="I23" s="13">
        <f t="shared" si="17"/>
        <v>24.837600000000002</v>
      </c>
      <c r="J23" s="13">
        <f t="shared" si="18"/>
        <v>0.29794285714285712</v>
      </c>
      <c r="K23" s="25">
        <v>70</v>
      </c>
      <c r="L23" s="25">
        <v>17</v>
      </c>
      <c r="M23" s="13">
        <f t="shared" si="19"/>
        <v>1.1152941176470588</v>
      </c>
      <c r="N23" s="13">
        <f t="shared" si="20"/>
        <v>1.4610352941176472</v>
      </c>
      <c r="O23" s="13">
        <f t="shared" si="21"/>
        <v>0.35482285714285716</v>
      </c>
      <c r="P23" s="15">
        <f t="shared" si="22"/>
        <v>1.2268235294117649</v>
      </c>
      <c r="Q23" s="16">
        <f t="shared" si="23"/>
        <v>3.2604526275412349</v>
      </c>
      <c r="R23" s="15"/>
      <c r="S23" s="17">
        <v>4</v>
      </c>
      <c r="T23" s="10"/>
    </row>
    <row r="24" spans="1:20" ht="16">
      <c r="A24" s="23" t="s">
        <v>41</v>
      </c>
      <c r="B24" s="24">
        <v>27.62</v>
      </c>
      <c r="C24" s="13">
        <f t="shared" si="0"/>
        <v>5.8002000000000002</v>
      </c>
      <c r="D24" s="13">
        <f t="shared" si="13"/>
        <v>33.420200000000001</v>
      </c>
      <c r="E24" s="13">
        <f t="shared" si="14"/>
        <v>0.2762</v>
      </c>
      <c r="F24" s="13">
        <f t="shared" si="3"/>
        <v>0.334202</v>
      </c>
      <c r="G24" s="13">
        <f t="shared" si="15"/>
        <v>2.7620000000000005</v>
      </c>
      <c r="H24" s="13">
        <f t="shared" si="16"/>
        <v>2.7620000000000006E-2</v>
      </c>
      <c r="I24" s="13">
        <f t="shared" si="17"/>
        <v>36.182200000000002</v>
      </c>
      <c r="J24" s="13">
        <f t="shared" si="18"/>
        <v>0.30381999999999998</v>
      </c>
      <c r="K24" s="25">
        <v>100</v>
      </c>
      <c r="L24" s="25">
        <v>25</v>
      </c>
      <c r="M24" s="13">
        <f t="shared" si="19"/>
        <v>1.1048</v>
      </c>
      <c r="N24" s="13">
        <f t="shared" si="20"/>
        <v>1.4472880000000001</v>
      </c>
      <c r="O24" s="13">
        <f t="shared" si="21"/>
        <v>0.36182200000000003</v>
      </c>
      <c r="P24" s="15">
        <f t="shared" si="22"/>
        <v>1.2152800000000001</v>
      </c>
      <c r="Q24" s="16">
        <f t="shared" si="23"/>
        <v>3.2914225528273318</v>
      </c>
      <c r="R24" s="15"/>
      <c r="S24" s="17">
        <v>4</v>
      </c>
      <c r="T24" s="10"/>
    </row>
    <row r="25" spans="1:20" ht="16">
      <c r="A25" s="23" t="s">
        <v>42</v>
      </c>
      <c r="B25" s="28">
        <v>22.06</v>
      </c>
      <c r="C25" s="13">
        <f t="shared" si="0"/>
        <v>4.6325999999999992</v>
      </c>
      <c r="D25" s="13">
        <f t="shared" si="13"/>
        <v>26.692599999999999</v>
      </c>
      <c r="E25" s="13">
        <f t="shared" si="14"/>
        <v>0.22059999999999999</v>
      </c>
      <c r="F25" s="13">
        <f t="shared" si="3"/>
        <v>0.266926</v>
      </c>
      <c r="G25" s="13">
        <f t="shared" si="15"/>
        <v>2.206</v>
      </c>
      <c r="H25" s="13">
        <f t="shared" si="16"/>
        <v>2.206E-2</v>
      </c>
      <c r="I25" s="13">
        <f t="shared" si="17"/>
        <v>28.898599999999998</v>
      </c>
      <c r="J25" s="13">
        <f t="shared" si="18"/>
        <v>0.24265999999999999</v>
      </c>
      <c r="K25" s="25">
        <v>100</v>
      </c>
      <c r="L25" s="25">
        <v>25</v>
      </c>
      <c r="M25" s="13">
        <f t="shared" si="19"/>
        <v>0.88239999999999996</v>
      </c>
      <c r="N25" s="13">
        <f t="shared" si="20"/>
        <v>1.1559439999999999</v>
      </c>
      <c r="O25" s="13">
        <f t="shared" si="21"/>
        <v>0.28898599999999997</v>
      </c>
      <c r="P25" s="15">
        <f t="shared" si="22"/>
        <v>0.97063999999999995</v>
      </c>
      <c r="Q25" s="16">
        <f t="shared" si="23"/>
        <v>4.1209923349542574</v>
      </c>
      <c r="R25" s="15"/>
      <c r="S25" s="17">
        <v>4</v>
      </c>
      <c r="T25" s="10"/>
    </row>
    <row r="26" spans="1:20" ht="16">
      <c r="A26" s="23" t="s">
        <v>43</v>
      </c>
      <c r="B26" s="24">
        <v>14.52</v>
      </c>
      <c r="C26" s="13">
        <f t="shared" si="0"/>
        <v>3.0491999999999999</v>
      </c>
      <c r="D26" s="13">
        <f t="shared" si="13"/>
        <v>17.569199999999999</v>
      </c>
      <c r="E26" s="13">
        <f t="shared" si="14"/>
        <v>0.20742857142857143</v>
      </c>
      <c r="F26" s="13">
        <f t="shared" si="3"/>
        <v>0.25098857142857145</v>
      </c>
      <c r="G26" s="13">
        <f t="shared" si="15"/>
        <v>1.452</v>
      </c>
      <c r="H26" s="13">
        <f t="shared" si="16"/>
        <v>2.0742857142857143E-2</v>
      </c>
      <c r="I26" s="13">
        <f t="shared" si="17"/>
        <v>19.0212</v>
      </c>
      <c r="J26" s="13">
        <f t="shared" si="18"/>
        <v>0.22817142857142858</v>
      </c>
      <c r="K26" s="25">
        <v>70</v>
      </c>
      <c r="L26" s="25">
        <v>17</v>
      </c>
      <c r="M26" s="13">
        <f t="shared" si="19"/>
        <v>0.85411764705882354</v>
      </c>
      <c r="N26" s="13">
        <f t="shared" si="20"/>
        <v>1.1188941176470588</v>
      </c>
      <c r="O26" s="13">
        <f t="shared" si="21"/>
        <v>0.27173142857142857</v>
      </c>
      <c r="P26" s="15">
        <f t="shared" si="22"/>
        <v>0.93952941176470584</v>
      </c>
      <c r="Q26" s="16">
        <f t="shared" si="23"/>
        <v>4.2574505384422743</v>
      </c>
      <c r="R26" s="15"/>
      <c r="S26" s="17">
        <v>4</v>
      </c>
      <c r="T26" s="10"/>
    </row>
    <row r="27" spans="1:20" ht="16">
      <c r="A27" s="23" t="s">
        <v>44</v>
      </c>
      <c r="B27" s="24">
        <v>11.94</v>
      </c>
      <c r="C27" s="13">
        <f t="shared" si="0"/>
        <v>2.5073999999999996</v>
      </c>
      <c r="D27" s="13">
        <f t="shared" si="13"/>
        <v>14.447399999999998</v>
      </c>
      <c r="E27" s="13">
        <f t="shared" si="14"/>
        <v>0.17057142857142857</v>
      </c>
      <c r="F27" s="13">
        <f t="shared" si="3"/>
        <v>0.20639142857142856</v>
      </c>
      <c r="G27" s="13">
        <f t="shared" si="15"/>
        <v>1.194</v>
      </c>
      <c r="H27" s="13">
        <f t="shared" si="16"/>
        <v>1.7057142857142858E-2</v>
      </c>
      <c r="I27" s="13">
        <f t="shared" si="17"/>
        <v>15.641399999999997</v>
      </c>
      <c r="J27" s="13">
        <f t="shared" si="18"/>
        <v>0.18762857142857142</v>
      </c>
      <c r="K27" s="25">
        <v>70</v>
      </c>
      <c r="L27" s="25">
        <v>17</v>
      </c>
      <c r="M27" s="13">
        <f t="shared" si="19"/>
        <v>0.70235294117647051</v>
      </c>
      <c r="N27" s="13">
        <f t="shared" si="20"/>
        <v>0.92008235294117635</v>
      </c>
      <c r="O27" s="13">
        <f t="shared" si="21"/>
        <v>0.22344857142857139</v>
      </c>
      <c r="P27" s="15">
        <f t="shared" si="22"/>
        <v>0.77258823529411769</v>
      </c>
      <c r="Q27" s="16">
        <f t="shared" si="23"/>
        <v>4.5302268920359374</v>
      </c>
      <c r="R27" s="15"/>
      <c r="S27" s="29">
        <v>3.5</v>
      </c>
      <c r="T27" s="10"/>
    </row>
    <row r="28" spans="1:20" ht="16">
      <c r="A28" s="23" t="s">
        <v>45</v>
      </c>
      <c r="B28" s="30">
        <v>17.22</v>
      </c>
      <c r="C28" s="13">
        <f t="shared" si="0"/>
        <v>3.6161999999999996</v>
      </c>
      <c r="D28" s="13">
        <f t="shared" si="13"/>
        <v>20.836199999999998</v>
      </c>
      <c r="E28" s="13">
        <f t="shared" si="14"/>
        <v>0.17219999999999999</v>
      </c>
      <c r="F28" s="13">
        <f t="shared" si="3"/>
        <v>0.20836199999999999</v>
      </c>
      <c r="G28" s="13">
        <f t="shared" si="15"/>
        <v>1.722</v>
      </c>
      <c r="H28" s="13">
        <f t="shared" si="16"/>
        <v>1.7219999999999999E-2</v>
      </c>
      <c r="I28" s="13">
        <f t="shared" si="17"/>
        <v>22.558199999999999</v>
      </c>
      <c r="J28" s="13">
        <f t="shared" si="18"/>
        <v>0.18941999999999998</v>
      </c>
      <c r="K28" s="25">
        <v>100</v>
      </c>
      <c r="L28" s="25">
        <v>25</v>
      </c>
      <c r="M28" s="13">
        <f t="shared" si="19"/>
        <v>0.68879999999999997</v>
      </c>
      <c r="N28" s="13">
        <f t="shared" si="20"/>
        <v>0.90232800000000002</v>
      </c>
      <c r="O28" s="13">
        <f t="shared" si="21"/>
        <v>0.225582</v>
      </c>
      <c r="P28" s="15">
        <f t="shared" si="22"/>
        <v>0.75768000000000002</v>
      </c>
      <c r="Q28" s="16">
        <f t="shared" si="23"/>
        <v>4.6193643754619362</v>
      </c>
      <c r="R28" s="15"/>
      <c r="S28" s="29">
        <v>3.5</v>
      </c>
      <c r="T28" s="10"/>
    </row>
    <row r="29" spans="1:20" ht="16">
      <c r="A29" s="23" t="s">
        <v>46</v>
      </c>
      <c r="B29" s="30">
        <v>16.239999999999998</v>
      </c>
      <c r="C29" s="13">
        <f t="shared" si="0"/>
        <v>3.4103999999999997</v>
      </c>
      <c r="D29" s="13">
        <f t="shared" si="13"/>
        <v>19.650399999999998</v>
      </c>
      <c r="E29" s="13">
        <f t="shared" si="14"/>
        <v>0.16239999999999999</v>
      </c>
      <c r="F29" s="13">
        <f t="shared" si="3"/>
        <v>0.19650399999999998</v>
      </c>
      <c r="G29" s="13">
        <f t="shared" si="15"/>
        <v>1.6239999999999999</v>
      </c>
      <c r="H29" s="13">
        <f t="shared" si="16"/>
        <v>1.6239999999999997E-2</v>
      </c>
      <c r="I29" s="13">
        <f t="shared" si="17"/>
        <v>21.274399999999996</v>
      </c>
      <c r="J29" s="13">
        <f t="shared" si="18"/>
        <v>0.17863999999999999</v>
      </c>
      <c r="K29" s="25">
        <v>100</v>
      </c>
      <c r="L29" s="25">
        <v>25</v>
      </c>
      <c r="M29" s="13">
        <f t="shared" si="19"/>
        <v>0.64959999999999996</v>
      </c>
      <c r="N29" s="13">
        <f t="shared" si="20"/>
        <v>0.85097599999999984</v>
      </c>
      <c r="O29" s="13">
        <f t="shared" si="21"/>
        <v>0.21274399999999996</v>
      </c>
      <c r="P29" s="15">
        <f t="shared" si="22"/>
        <v>0.71455999999999986</v>
      </c>
      <c r="Q29" s="16">
        <f t="shared" si="23"/>
        <v>4.8981191222570546</v>
      </c>
      <c r="R29" s="15"/>
      <c r="S29" s="29">
        <v>3.5</v>
      </c>
      <c r="T29" s="10"/>
    </row>
    <row r="30" spans="1:20" ht="16">
      <c r="A30" s="31"/>
      <c r="B30" s="12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3"/>
      <c r="N30" s="13"/>
      <c r="O30" s="13"/>
      <c r="P30" s="15"/>
      <c r="Q30" s="16"/>
      <c r="R30" s="17"/>
      <c r="S30" s="17"/>
      <c r="T30" s="10"/>
    </row>
    <row r="31" spans="1:20" ht="16">
      <c r="A31" s="31"/>
      <c r="B31" s="12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3"/>
      <c r="N31" s="13"/>
      <c r="O31" s="13"/>
      <c r="P31" s="15"/>
      <c r="Q31" s="16"/>
      <c r="R31" s="15"/>
      <c r="S31" s="17"/>
      <c r="T31" s="10"/>
    </row>
    <row r="32" spans="1:20" ht="16">
      <c r="A32" s="31"/>
      <c r="B32" s="12"/>
      <c r="C32" s="13"/>
      <c r="D32" s="13"/>
      <c r="E32" s="13"/>
      <c r="F32" s="13"/>
      <c r="G32" s="13"/>
      <c r="H32" s="13"/>
      <c r="I32" s="13"/>
      <c r="J32" s="13"/>
      <c r="K32" s="14"/>
      <c r="L32" s="14"/>
      <c r="M32" s="13"/>
      <c r="N32" s="13"/>
      <c r="O32" s="13"/>
      <c r="P32" s="15"/>
      <c r="Q32" s="16"/>
      <c r="R32" s="15"/>
      <c r="S32" s="17"/>
      <c r="T32" s="10"/>
    </row>
    <row r="33" spans="1:20" ht="16">
      <c r="A33" s="31"/>
      <c r="B33" s="12"/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3"/>
      <c r="N33" s="13"/>
      <c r="O33" s="13"/>
      <c r="P33" s="15"/>
      <c r="Q33" s="16"/>
      <c r="R33" s="15"/>
      <c r="S33" s="17"/>
      <c r="T33" s="10"/>
    </row>
    <row r="34" spans="1:20" ht="16">
      <c r="A34" s="18" t="s">
        <v>35</v>
      </c>
      <c r="B34" s="19">
        <v>256.39999999999998</v>
      </c>
      <c r="C34" s="32">
        <f t="shared" si="0"/>
        <v>53.843999999999994</v>
      </c>
      <c r="D34" s="32">
        <f>B34+C34</f>
        <v>310.24399999999997</v>
      </c>
      <c r="E34" s="32">
        <f>B34/K34</f>
        <v>0.31268292682926824</v>
      </c>
      <c r="F34" s="32">
        <f t="shared" si="3"/>
        <v>0.37834634146341456</v>
      </c>
      <c r="G34" s="32">
        <f>B34*10%</f>
        <v>25.64</v>
      </c>
      <c r="H34" s="32">
        <f>G34/K34</f>
        <v>3.1268292682926829E-2</v>
      </c>
      <c r="I34" s="32">
        <f>B34+C34+G34</f>
        <v>335.88399999999996</v>
      </c>
      <c r="J34" s="32">
        <f>E34+H34</f>
        <v>0.34395121951219509</v>
      </c>
      <c r="K34" s="20">
        <v>820</v>
      </c>
      <c r="L34" s="20">
        <v>202</v>
      </c>
      <c r="M34" s="32">
        <f>B34/L34</f>
        <v>1.2693069306930691</v>
      </c>
      <c r="N34" s="32">
        <f>I34/L34</f>
        <v>1.6627920792079205</v>
      </c>
      <c r="O34" s="32">
        <f>I34/K34</f>
        <v>0.40961463414634142</v>
      </c>
      <c r="P34" s="33">
        <f>J34*4</f>
        <v>1.3758048780487804</v>
      </c>
      <c r="Q34" s="34">
        <f>S34/P34</f>
        <v>3.5252091901857892</v>
      </c>
      <c r="R34" s="35"/>
      <c r="S34" s="36">
        <f>(S20+S21+S22+S23+S24+S25+S26+S27+S28+S29)/10</f>
        <v>4.8499999999999996</v>
      </c>
      <c r="T34" s="10"/>
    </row>
    <row r="35" spans="1:20" ht="55">
      <c r="A35" s="37" t="s">
        <v>47</v>
      </c>
      <c r="B35" s="2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4" t="s">
        <v>6</v>
      </c>
      <c r="H35" s="4" t="s">
        <v>7</v>
      </c>
      <c r="I35" s="4" t="s">
        <v>8</v>
      </c>
      <c r="J35" s="4" t="s">
        <v>9</v>
      </c>
      <c r="K35" s="5" t="s">
        <v>10</v>
      </c>
      <c r="L35" s="5" t="s">
        <v>11</v>
      </c>
      <c r="M35" s="4" t="s">
        <v>12</v>
      </c>
      <c r="N35" s="4" t="s">
        <v>13</v>
      </c>
      <c r="O35" s="4" t="s">
        <v>14</v>
      </c>
      <c r="P35" s="6" t="s">
        <v>15</v>
      </c>
      <c r="Q35" s="7" t="s">
        <v>16</v>
      </c>
      <c r="R35" s="8" t="s">
        <v>17</v>
      </c>
      <c r="S35" s="9" t="s">
        <v>18</v>
      </c>
      <c r="T35" s="10"/>
    </row>
    <row r="36" spans="1:20" ht="16">
      <c r="A36" s="38" t="s">
        <v>48</v>
      </c>
      <c r="B36" s="28">
        <v>59.24</v>
      </c>
      <c r="C36" s="13">
        <f t="shared" si="0"/>
        <v>12.4404</v>
      </c>
      <c r="D36" s="13">
        <f>B36+C36</f>
        <v>71.680400000000006</v>
      </c>
      <c r="E36" s="13">
        <f>B36/K36</f>
        <v>0.84628571428571431</v>
      </c>
      <c r="F36" s="13">
        <f t="shared" si="3"/>
        <v>1.0240057142857144</v>
      </c>
      <c r="G36" s="13">
        <f>B36*10%</f>
        <v>5.9240000000000004</v>
      </c>
      <c r="H36" s="13">
        <f>G36/K36</f>
        <v>8.4628571428571428E-2</v>
      </c>
      <c r="I36" s="13">
        <f>B36+C36+G36</f>
        <v>77.604400000000012</v>
      </c>
      <c r="J36" s="13">
        <f>E36+H36</f>
        <v>0.93091428571428569</v>
      </c>
      <c r="K36" s="25">
        <v>70</v>
      </c>
      <c r="L36" s="25">
        <v>17</v>
      </c>
      <c r="M36" s="13">
        <f>B36/L36</f>
        <v>3.4847058823529413</v>
      </c>
      <c r="N36" s="13">
        <f>I36/L36</f>
        <v>4.5649647058823533</v>
      </c>
      <c r="O36" s="13">
        <f>I36/K36</f>
        <v>1.1086342857142859</v>
      </c>
      <c r="P36" s="15">
        <f>(B36+G36)/L36</f>
        <v>3.8331764705882354</v>
      </c>
      <c r="Q36" s="16">
        <f t="shared" ref="Q36:Q42" si="24">S36/P36</f>
        <v>2.347922165612915</v>
      </c>
      <c r="R36" s="15"/>
      <c r="S36" s="17">
        <v>9</v>
      </c>
      <c r="T36" s="10"/>
    </row>
    <row r="37" spans="1:20" ht="22">
      <c r="A37" s="38" t="s">
        <v>49</v>
      </c>
      <c r="B37" s="28">
        <v>19.579999999999998</v>
      </c>
      <c r="C37" s="13">
        <f t="shared" si="0"/>
        <v>4.1117999999999997</v>
      </c>
      <c r="D37" s="13">
        <f t="shared" ref="D37:D42" si="25">B37+C37</f>
        <v>23.691799999999997</v>
      </c>
      <c r="E37" s="13">
        <f t="shared" ref="E37:E42" si="26">B37/K37</f>
        <v>0.27971428571428569</v>
      </c>
      <c r="F37" s="13">
        <f t="shared" si="3"/>
        <v>0.33845428571428571</v>
      </c>
      <c r="G37" s="13">
        <f t="shared" ref="G37:G42" si="27">B37*10%</f>
        <v>1.958</v>
      </c>
      <c r="H37" s="13">
        <f t="shared" ref="H37:H42" si="28">G37/K37</f>
        <v>2.7971428571428571E-2</v>
      </c>
      <c r="I37" s="13">
        <f t="shared" ref="I37:I42" si="29">B37+C37+G37</f>
        <v>25.649799999999995</v>
      </c>
      <c r="J37" s="13">
        <f t="shared" ref="J37:J42" si="30">E37+H37</f>
        <v>0.30768571428571428</v>
      </c>
      <c r="K37" s="25">
        <v>70</v>
      </c>
      <c r="L37" s="25">
        <v>17</v>
      </c>
      <c r="M37" s="13">
        <f t="shared" ref="M37:M42" si="31">B37/L37</f>
        <v>1.1517647058823528</v>
      </c>
      <c r="N37" s="13">
        <f t="shared" ref="N37:N42" si="32">I37/L37</f>
        <v>1.5088117647058821</v>
      </c>
      <c r="O37" s="13">
        <f t="shared" ref="O37:O42" si="33">I37/K37</f>
        <v>0.36642571428571424</v>
      </c>
      <c r="P37" s="15">
        <f t="shared" ref="P37:P42" si="34">(B37+G37)/L37</f>
        <v>1.266941176470588</v>
      </c>
      <c r="Q37" s="16">
        <f t="shared" si="24"/>
        <v>3.1572105116538216</v>
      </c>
      <c r="R37" s="15"/>
      <c r="S37" s="17">
        <v>4</v>
      </c>
      <c r="T37" s="10"/>
    </row>
    <row r="38" spans="1:20" ht="23">
      <c r="A38" s="39" t="s">
        <v>50</v>
      </c>
      <c r="B38" s="28">
        <v>18.89</v>
      </c>
      <c r="C38" s="13">
        <f t="shared" si="0"/>
        <v>3.9668999999999999</v>
      </c>
      <c r="D38" s="13">
        <f t="shared" si="25"/>
        <v>22.8569</v>
      </c>
      <c r="E38" s="13">
        <f t="shared" si="26"/>
        <v>0.18890000000000001</v>
      </c>
      <c r="F38" s="13">
        <f t="shared" si="3"/>
        <v>0.22856900000000002</v>
      </c>
      <c r="G38" s="13">
        <f t="shared" si="27"/>
        <v>1.8890000000000002</v>
      </c>
      <c r="H38" s="13">
        <f t="shared" si="28"/>
        <v>1.8890000000000004E-2</v>
      </c>
      <c r="I38" s="13">
        <f t="shared" si="29"/>
        <v>24.745899999999999</v>
      </c>
      <c r="J38" s="13">
        <f t="shared" si="30"/>
        <v>0.20779000000000003</v>
      </c>
      <c r="K38" s="25">
        <v>100</v>
      </c>
      <c r="L38" s="25">
        <v>25</v>
      </c>
      <c r="M38" s="13">
        <f t="shared" si="31"/>
        <v>0.75560000000000005</v>
      </c>
      <c r="N38" s="13">
        <f t="shared" si="32"/>
        <v>0.98983599999999994</v>
      </c>
      <c r="O38" s="13">
        <f t="shared" si="33"/>
        <v>0.24745899999999998</v>
      </c>
      <c r="P38" s="15">
        <f t="shared" si="34"/>
        <v>0.83116000000000001</v>
      </c>
      <c r="Q38" s="16">
        <f t="shared" si="24"/>
        <v>4.2109822416863176</v>
      </c>
      <c r="R38" s="15"/>
      <c r="S38" s="27">
        <v>3.5</v>
      </c>
      <c r="T38" s="10"/>
    </row>
    <row r="39" spans="1:20" ht="16">
      <c r="A39" s="40" t="s">
        <v>51</v>
      </c>
      <c r="B39" s="28">
        <v>11.78</v>
      </c>
      <c r="C39" s="13">
        <f t="shared" si="0"/>
        <v>2.4737999999999998</v>
      </c>
      <c r="D39" s="13">
        <f t="shared" si="25"/>
        <v>14.253799999999998</v>
      </c>
      <c r="E39" s="13">
        <f t="shared" si="26"/>
        <v>0.16828571428571429</v>
      </c>
      <c r="F39" s="13">
        <f t="shared" si="3"/>
        <v>0.2036257142857143</v>
      </c>
      <c r="G39" s="13">
        <f t="shared" si="27"/>
        <v>1.1779999999999999</v>
      </c>
      <c r="H39" s="13">
        <f t="shared" si="28"/>
        <v>1.6828571428571429E-2</v>
      </c>
      <c r="I39" s="13">
        <f t="shared" si="29"/>
        <v>15.431799999999999</v>
      </c>
      <c r="J39" s="13">
        <f t="shared" si="30"/>
        <v>0.18511428571428573</v>
      </c>
      <c r="K39" s="25">
        <v>70</v>
      </c>
      <c r="L39" s="25">
        <v>17</v>
      </c>
      <c r="M39" s="13">
        <f t="shared" si="31"/>
        <v>0.69294117647058817</v>
      </c>
      <c r="N39" s="13">
        <f t="shared" si="32"/>
        <v>0.90775294117647054</v>
      </c>
      <c r="O39" s="13">
        <f t="shared" si="33"/>
        <v>0.22045428571428571</v>
      </c>
      <c r="P39" s="15">
        <f t="shared" si="34"/>
        <v>0.76223529411764701</v>
      </c>
      <c r="Q39" s="16">
        <f t="shared" si="24"/>
        <v>4.5917579873437262</v>
      </c>
      <c r="R39" s="15"/>
      <c r="S39" s="27">
        <v>3.5</v>
      </c>
      <c r="T39" s="10"/>
    </row>
    <row r="40" spans="1:20" ht="16">
      <c r="A40" s="40" t="s">
        <v>52</v>
      </c>
      <c r="B40" s="28">
        <v>11.2</v>
      </c>
      <c r="C40" s="13">
        <f t="shared" si="0"/>
        <v>2.3519999999999999</v>
      </c>
      <c r="D40" s="13">
        <f t="shared" si="25"/>
        <v>13.552</v>
      </c>
      <c r="E40" s="13">
        <f t="shared" si="26"/>
        <v>0.16</v>
      </c>
      <c r="F40" s="13">
        <f t="shared" si="3"/>
        <v>0.19359999999999999</v>
      </c>
      <c r="G40" s="13">
        <f t="shared" si="27"/>
        <v>1.1199999999999999</v>
      </c>
      <c r="H40" s="13">
        <f t="shared" si="28"/>
        <v>1.5999999999999997E-2</v>
      </c>
      <c r="I40" s="13">
        <f t="shared" si="29"/>
        <v>14.671999999999999</v>
      </c>
      <c r="J40" s="13">
        <f t="shared" si="30"/>
        <v>0.17599999999999999</v>
      </c>
      <c r="K40" s="25">
        <v>70</v>
      </c>
      <c r="L40" s="25">
        <v>17</v>
      </c>
      <c r="M40" s="13">
        <f t="shared" si="31"/>
        <v>0.6588235294117647</v>
      </c>
      <c r="N40" s="13">
        <f t="shared" si="32"/>
        <v>0.86305882352941166</v>
      </c>
      <c r="O40" s="13">
        <f t="shared" si="33"/>
        <v>0.20959999999999998</v>
      </c>
      <c r="P40" s="15">
        <f t="shared" si="34"/>
        <v>0.72470588235294109</v>
      </c>
      <c r="Q40" s="16">
        <f t="shared" si="24"/>
        <v>4.829545454545455</v>
      </c>
      <c r="R40" s="15"/>
      <c r="S40" s="27">
        <v>3.5</v>
      </c>
      <c r="T40" s="10"/>
    </row>
    <row r="41" spans="1:20" ht="23">
      <c r="A41" s="40" t="s">
        <v>53</v>
      </c>
      <c r="B41" s="28">
        <v>16.41</v>
      </c>
      <c r="C41" s="13">
        <f t="shared" si="0"/>
        <v>3.4460999999999999</v>
      </c>
      <c r="D41" s="13">
        <f t="shared" si="25"/>
        <v>19.856100000000001</v>
      </c>
      <c r="E41" s="13">
        <f t="shared" si="26"/>
        <v>0.1641</v>
      </c>
      <c r="F41" s="13">
        <f t="shared" si="3"/>
        <v>0.19856099999999999</v>
      </c>
      <c r="G41" s="13">
        <f t="shared" si="27"/>
        <v>1.641</v>
      </c>
      <c r="H41" s="13">
        <f t="shared" si="28"/>
        <v>1.6410000000000001E-2</v>
      </c>
      <c r="I41" s="13">
        <f t="shared" si="29"/>
        <v>21.497100000000003</v>
      </c>
      <c r="J41" s="13">
        <f t="shared" si="30"/>
        <v>0.18051</v>
      </c>
      <c r="K41" s="25">
        <v>100</v>
      </c>
      <c r="L41" s="25">
        <v>25</v>
      </c>
      <c r="M41" s="13">
        <f t="shared" si="31"/>
        <v>0.65639999999999998</v>
      </c>
      <c r="N41" s="13">
        <f t="shared" si="32"/>
        <v>0.85988400000000009</v>
      </c>
      <c r="O41" s="13">
        <f t="shared" si="33"/>
        <v>0.21497100000000002</v>
      </c>
      <c r="P41" s="15">
        <f t="shared" si="34"/>
        <v>0.72204000000000013</v>
      </c>
      <c r="Q41" s="16">
        <f t="shared" si="24"/>
        <v>4.8473768766273331</v>
      </c>
      <c r="R41" s="15"/>
      <c r="S41" s="27">
        <v>3.5</v>
      </c>
      <c r="T41" s="10"/>
    </row>
    <row r="42" spans="1:20" ht="23">
      <c r="A42" s="40" t="s">
        <v>54</v>
      </c>
      <c r="B42" s="28">
        <v>14.05</v>
      </c>
      <c r="C42" s="13">
        <f t="shared" si="0"/>
        <v>2.9504999999999999</v>
      </c>
      <c r="D42" s="13">
        <f t="shared" si="25"/>
        <v>17.000500000000002</v>
      </c>
      <c r="E42" s="13">
        <f t="shared" si="26"/>
        <v>0.14050000000000001</v>
      </c>
      <c r="F42" s="13">
        <f t="shared" si="3"/>
        <v>0.17000500000000002</v>
      </c>
      <c r="G42" s="13">
        <f t="shared" si="27"/>
        <v>1.4050000000000002</v>
      </c>
      <c r="H42" s="13">
        <f t="shared" si="28"/>
        <v>1.4050000000000002E-2</v>
      </c>
      <c r="I42" s="13">
        <f t="shared" si="29"/>
        <v>18.405500000000004</v>
      </c>
      <c r="J42" s="13">
        <f t="shared" si="30"/>
        <v>0.15455000000000002</v>
      </c>
      <c r="K42" s="25">
        <v>100</v>
      </c>
      <c r="L42" s="25">
        <v>25</v>
      </c>
      <c r="M42" s="13">
        <f t="shared" si="31"/>
        <v>0.56200000000000006</v>
      </c>
      <c r="N42" s="13">
        <f t="shared" si="32"/>
        <v>0.7362200000000001</v>
      </c>
      <c r="O42" s="13">
        <f t="shared" si="33"/>
        <v>0.18405500000000002</v>
      </c>
      <c r="P42" s="15">
        <f t="shared" si="34"/>
        <v>0.61820000000000008</v>
      </c>
      <c r="Q42" s="16">
        <f t="shared" si="24"/>
        <v>5.6615981882885791</v>
      </c>
      <c r="R42" s="15"/>
      <c r="S42" s="27">
        <v>3.5</v>
      </c>
      <c r="T42" s="10"/>
    </row>
    <row r="43" spans="1:20" ht="16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4"/>
      <c r="L43" s="14"/>
      <c r="M43" s="13"/>
      <c r="N43" s="13"/>
      <c r="O43" s="13"/>
      <c r="P43" s="15"/>
      <c r="Q43" s="16"/>
      <c r="R43" s="15"/>
      <c r="S43" s="17"/>
      <c r="T43" s="10"/>
    </row>
    <row r="44" spans="1:20" ht="16">
      <c r="A44" s="11"/>
      <c r="B44" s="12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3"/>
      <c r="N44" s="13"/>
      <c r="O44" s="13"/>
      <c r="P44" s="15"/>
      <c r="Q44" s="16"/>
      <c r="R44" s="15"/>
      <c r="S44" s="17"/>
      <c r="T44" s="10"/>
    </row>
    <row r="45" spans="1:20" ht="16">
      <c r="A45" s="11"/>
      <c r="B45" s="12"/>
      <c r="C45" s="13"/>
      <c r="D45" s="13"/>
      <c r="E45" s="13"/>
      <c r="F45" s="13"/>
      <c r="G45" s="13"/>
      <c r="H45" s="13"/>
      <c r="I45" s="13"/>
      <c r="J45" s="13"/>
      <c r="K45" s="14"/>
      <c r="L45" s="14"/>
      <c r="M45" s="13"/>
      <c r="N45" s="13"/>
      <c r="O45" s="13"/>
      <c r="P45" s="15"/>
      <c r="Q45" s="16"/>
      <c r="R45" s="15"/>
      <c r="S45" s="17"/>
      <c r="T45" s="10"/>
    </row>
    <row r="46" spans="1:20" ht="16">
      <c r="A46" s="11"/>
      <c r="B46" s="12"/>
      <c r="C46" s="13"/>
      <c r="D46" s="13"/>
      <c r="E46" s="13"/>
      <c r="F46" s="13"/>
      <c r="G46" s="13"/>
      <c r="H46" s="13"/>
      <c r="I46" s="13"/>
      <c r="J46" s="13"/>
      <c r="K46" s="14"/>
      <c r="L46" s="14"/>
      <c r="M46" s="13"/>
      <c r="N46" s="13"/>
      <c r="O46" s="13"/>
      <c r="P46" s="15"/>
      <c r="Q46" s="16"/>
      <c r="R46" s="15"/>
      <c r="S46" s="17"/>
      <c r="T46" s="10"/>
    </row>
    <row r="47" spans="1:20" ht="16">
      <c r="A47" s="11"/>
      <c r="B47" s="12"/>
      <c r="C47" s="13"/>
      <c r="D47" s="13"/>
      <c r="E47" s="13"/>
      <c r="F47" s="13"/>
      <c r="G47" s="13"/>
      <c r="H47" s="13"/>
      <c r="I47" s="13"/>
      <c r="J47" s="13"/>
      <c r="K47" s="14"/>
      <c r="L47" s="14"/>
      <c r="M47" s="13"/>
      <c r="N47" s="13"/>
      <c r="O47" s="13"/>
      <c r="P47" s="15"/>
      <c r="Q47" s="16"/>
      <c r="R47" s="15"/>
      <c r="S47" s="17"/>
      <c r="T47" s="10"/>
    </row>
    <row r="48" spans="1:20" ht="16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4"/>
      <c r="L48" s="14"/>
      <c r="M48" s="13"/>
      <c r="N48" s="13"/>
      <c r="O48" s="13"/>
      <c r="P48" s="15"/>
      <c r="Q48" s="16"/>
      <c r="R48" s="15"/>
      <c r="S48" s="17"/>
      <c r="T48" s="10"/>
    </row>
    <row r="49" spans="1:20" ht="16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4"/>
      <c r="L49" s="14"/>
      <c r="M49" s="13"/>
      <c r="N49" s="13"/>
      <c r="O49" s="13"/>
      <c r="P49" s="15"/>
      <c r="Q49" s="16"/>
      <c r="R49" s="17"/>
      <c r="S49" s="17"/>
      <c r="T49" s="10"/>
    </row>
    <row r="50" spans="1:20" ht="16">
      <c r="A50" s="11"/>
      <c r="B50" s="12"/>
      <c r="C50" s="13"/>
      <c r="D50" s="13"/>
      <c r="E50" s="13"/>
      <c r="F50" s="13"/>
      <c r="G50" s="13"/>
      <c r="H50" s="13"/>
      <c r="I50" s="13"/>
      <c r="J50" s="13"/>
      <c r="K50" s="14"/>
      <c r="L50" s="14"/>
      <c r="M50" s="13"/>
      <c r="N50" s="13"/>
      <c r="O50" s="13"/>
      <c r="P50" s="15"/>
      <c r="Q50" s="16"/>
      <c r="R50" s="15"/>
      <c r="S50" s="17"/>
      <c r="T50" s="10"/>
    </row>
    <row r="51" spans="1:20" ht="16">
      <c r="A51" s="18" t="s">
        <v>35</v>
      </c>
      <c r="B51" s="41">
        <f>SUM(B33:B50)</f>
        <v>407.54999999999995</v>
      </c>
      <c r="C51" s="32">
        <f>(B51*21%)</f>
        <v>85.585499999999982</v>
      </c>
      <c r="D51" s="32">
        <f>B51+C51</f>
        <v>493.13549999999992</v>
      </c>
      <c r="E51" s="32">
        <f>B51/K51</f>
        <v>0.70267241379310341</v>
      </c>
      <c r="F51" s="32">
        <f>E51+(E51*21%)</f>
        <v>0.85023362068965513</v>
      </c>
      <c r="G51" s="32">
        <f>B51*10%</f>
        <v>40.754999999999995</v>
      </c>
      <c r="H51" s="32">
        <f>G51/K51</f>
        <v>7.0267241379310341E-2</v>
      </c>
      <c r="I51" s="32">
        <f>B51+C51+G51</f>
        <v>533.89049999999997</v>
      </c>
      <c r="J51" s="32">
        <f>E51+H51</f>
        <v>0.7729396551724137</v>
      </c>
      <c r="K51" s="20">
        <v>580</v>
      </c>
      <c r="L51" s="20">
        <v>143</v>
      </c>
      <c r="M51" s="32">
        <f>B51/L51</f>
        <v>2.8499999999999996</v>
      </c>
      <c r="N51" s="32">
        <f>I51/L51</f>
        <v>3.7334999999999998</v>
      </c>
      <c r="O51" s="32">
        <f>I51/K51</f>
        <v>0.92050086206896542</v>
      </c>
      <c r="P51" s="33">
        <f>(B51+G51)/L51</f>
        <v>3.1349999999999998</v>
      </c>
      <c r="Q51" s="34">
        <f>S51/P51</f>
        <v>0.97972203235361144</v>
      </c>
      <c r="R51" s="33"/>
      <c r="S51" s="36">
        <f>(S37+S38+S39+S40+S41+S42+S43+S44+S45+S46)/7</f>
        <v>3.0714285714285716</v>
      </c>
      <c r="T51" s="10"/>
    </row>
    <row r="52" spans="1:20" ht="80">
      <c r="A52" s="37" t="s">
        <v>55</v>
      </c>
      <c r="B52" s="2" t="s">
        <v>1</v>
      </c>
      <c r="C52" s="3" t="s">
        <v>2</v>
      </c>
      <c r="D52" s="3" t="s">
        <v>3</v>
      </c>
      <c r="E52" s="3" t="s">
        <v>4</v>
      </c>
      <c r="F52" s="3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5" t="s">
        <v>10</v>
      </c>
      <c r="L52" s="5" t="s">
        <v>11</v>
      </c>
      <c r="M52" s="4" t="s">
        <v>12</v>
      </c>
      <c r="N52" s="4" t="s">
        <v>13</v>
      </c>
      <c r="O52" s="4" t="s">
        <v>14</v>
      </c>
      <c r="P52" s="6" t="s">
        <v>15</v>
      </c>
      <c r="Q52" s="7" t="s">
        <v>16</v>
      </c>
      <c r="R52" s="8" t="s">
        <v>17</v>
      </c>
      <c r="S52" s="9" t="s">
        <v>18</v>
      </c>
      <c r="T52" s="10"/>
    </row>
    <row r="53" spans="1:20" ht="22">
      <c r="A53" s="42" t="s">
        <v>56</v>
      </c>
      <c r="B53" s="43">
        <v>39.520000000000003</v>
      </c>
      <c r="C53" s="13">
        <f t="shared" ref="C53:C63" si="35">(B53*21%)</f>
        <v>8.2992000000000008</v>
      </c>
      <c r="D53" s="13">
        <f>B53+C53</f>
        <v>47.819200000000002</v>
      </c>
      <c r="E53" s="13">
        <f>B53/K53</f>
        <v>0.56457142857142861</v>
      </c>
      <c r="F53" s="13">
        <f t="shared" ref="F53:F63" si="36">E53+(E53*21%)</f>
        <v>0.68313142857142861</v>
      </c>
      <c r="G53" s="13">
        <f>B53*10%</f>
        <v>3.9520000000000004</v>
      </c>
      <c r="H53" s="13">
        <f>G53/K53</f>
        <v>5.6457142857142865E-2</v>
      </c>
      <c r="I53" s="13">
        <f>B53+C53+G53</f>
        <v>51.7712</v>
      </c>
      <c r="J53" s="13">
        <f>E53+H53</f>
        <v>0.62102857142857149</v>
      </c>
      <c r="K53" s="14">
        <v>70</v>
      </c>
      <c r="L53" s="44">
        <v>17</v>
      </c>
      <c r="M53" s="13">
        <f>B53/L53</f>
        <v>2.3247058823529412</v>
      </c>
      <c r="N53" s="13">
        <f>I53/L53</f>
        <v>3.0453647058823528</v>
      </c>
      <c r="O53" s="13">
        <f>I53/K53</f>
        <v>0.73958857142857148</v>
      </c>
      <c r="P53" s="15">
        <f>(B53+G53)/L53</f>
        <v>2.5571764705882352</v>
      </c>
      <c r="Q53" s="16">
        <f t="shared" ref="Q53:Q68" si="37">S53/P53</f>
        <v>2.7373941847626058</v>
      </c>
      <c r="R53" s="33"/>
      <c r="S53" s="45">
        <v>7</v>
      </c>
      <c r="T53" s="10"/>
    </row>
    <row r="54" spans="1:20" ht="22">
      <c r="A54" s="42" t="s">
        <v>57</v>
      </c>
      <c r="B54" s="28">
        <v>37.49</v>
      </c>
      <c r="C54" s="13">
        <f t="shared" si="35"/>
        <v>7.8729000000000005</v>
      </c>
      <c r="D54" s="13">
        <f>B54+C54</f>
        <v>45.362900000000003</v>
      </c>
      <c r="E54" s="13">
        <f>B54/K54</f>
        <v>0.53557142857142859</v>
      </c>
      <c r="F54" s="13">
        <f t="shared" si="36"/>
        <v>0.64804142857142855</v>
      </c>
      <c r="G54" s="13">
        <f>B54*10%</f>
        <v>3.7490000000000006</v>
      </c>
      <c r="H54" s="13">
        <f>G54/K54</f>
        <v>5.3557142857142866E-2</v>
      </c>
      <c r="I54" s="13">
        <f>B54+C54+G54</f>
        <v>49.111900000000006</v>
      </c>
      <c r="J54" s="13">
        <f>E54+H54</f>
        <v>0.58912857142857145</v>
      </c>
      <c r="K54" s="14">
        <v>70</v>
      </c>
      <c r="L54" s="44">
        <v>17</v>
      </c>
      <c r="M54" s="13">
        <f>B54/L54</f>
        <v>2.2052941176470591</v>
      </c>
      <c r="N54" s="13">
        <f>I54/L54</f>
        <v>2.8889352941176476</v>
      </c>
      <c r="O54" s="13">
        <f>I54/K54</f>
        <v>0.70159857142857152</v>
      </c>
      <c r="P54" s="15">
        <f>(B54+G54)/L54</f>
        <v>2.4258235294117649</v>
      </c>
      <c r="Q54" s="16">
        <f t="shared" si="37"/>
        <v>2.8856179829772786</v>
      </c>
      <c r="R54" s="33"/>
      <c r="S54" s="27">
        <v>7</v>
      </c>
      <c r="T54" s="10"/>
    </row>
    <row r="55" spans="1:20" ht="33">
      <c r="A55" s="42" t="s">
        <v>58</v>
      </c>
      <c r="B55" s="28">
        <v>35.450000000000003</v>
      </c>
      <c r="C55" s="13">
        <f t="shared" si="35"/>
        <v>7.4445000000000006</v>
      </c>
      <c r="D55" s="13">
        <f t="shared" ref="D55:D60" si="38">B55+C55</f>
        <v>42.894500000000001</v>
      </c>
      <c r="E55" s="13">
        <f t="shared" ref="E55:E60" si="39">B55/K55</f>
        <v>0.50642857142857145</v>
      </c>
      <c r="F55" s="13">
        <f t="shared" si="36"/>
        <v>0.61277857142857139</v>
      </c>
      <c r="G55" s="13">
        <f t="shared" ref="G55:G60" si="40">B55*10%</f>
        <v>3.5450000000000004</v>
      </c>
      <c r="H55" s="13">
        <f t="shared" ref="H55:H60" si="41">G55/K55</f>
        <v>5.0642857142857149E-2</v>
      </c>
      <c r="I55" s="13">
        <f t="shared" ref="I55:I60" si="42">B55+C55+G55</f>
        <v>46.439500000000002</v>
      </c>
      <c r="J55" s="13">
        <f t="shared" ref="J55:J60" si="43">E55+H55</f>
        <v>0.55707142857142855</v>
      </c>
      <c r="K55" s="14">
        <v>70</v>
      </c>
      <c r="L55" s="44">
        <v>17</v>
      </c>
      <c r="M55" s="13">
        <f t="shared" ref="M55:M60" si="44">B55/L55</f>
        <v>2.085294117647059</v>
      </c>
      <c r="N55" s="13">
        <f t="shared" ref="N55:N60" si="45">I55/L55</f>
        <v>2.7317352941176472</v>
      </c>
      <c r="O55" s="13">
        <f t="shared" ref="O55:O60" si="46">I55/K55</f>
        <v>0.66342142857142861</v>
      </c>
      <c r="P55" s="15">
        <f t="shared" ref="P55:P60" si="47">(B55+G55)/L55</f>
        <v>2.2938235294117648</v>
      </c>
      <c r="Q55" s="16">
        <f t="shared" si="37"/>
        <v>3.0516732914476212</v>
      </c>
      <c r="R55" s="33"/>
      <c r="S55" s="27">
        <v>7</v>
      </c>
      <c r="T55" s="10"/>
    </row>
    <row r="56" spans="1:20" ht="22">
      <c r="A56" s="42" t="s">
        <v>59</v>
      </c>
      <c r="B56" s="43">
        <v>34.1</v>
      </c>
      <c r="C56" s="13">
        <f t="shared" si="35"/>
        <v>7.1610000000000005</v>
      </c>
      <c r="D56" s="13">
        <f t="shared" si="38"/>
        <v>41.261000000000003</v>
      </c>
      <c r="E56" s="13">
        <f t="shared" si="39"/>
        <v>0.48714285714285716</v>
      </c>
      <c r="F56" s="13">
        <f t="shared" si="36"/>
        <v>0.58944285714285716</v>
      </c>
      <c r="G56" s="13">
        <f t="shared" si="40"/>
        <v>3.41</v>
      </c>
      <c r="H56" s="13">
        <f t="shared" si="41"/>
        <v>4.8714285714285717E-2</v>
      </c>
      <c r="I56" s="13">
        <f t="shared" si="42"/>
        <v>44.671000000000006</v>
      </c>
      <c r="J56" s="13">
        <f t="shared" si="43"/>
        <v>0.53585714285714292</v>
      </c>
      <c r="K56" s="14">
        <v>70</v>
      </c>
      <c r="L56" s="44">
        <v>17</v>
      </c>
      <c r="M56" s="13">
        <f t="shared" si="44"/>
        <v>2.0058823529411764</v>
      </c>
      <c r="N56" s="13">
        <f t="shared" si="45"/>
        <v>2.6277058823529416</v>
      </c>
      <c r="O56" s="13">
        <f t="shared" si="46"/>
        <v>0.63815714285714298</v>
      </c>
      <c r="P56" s="15">
        <f t="shared" si="47"/>
        <v>2.2064705882352946</v>
      </c>
      <c r="Q56" s="16">
        <f t="shared" si="37"/>
        <v>3.1724873367102098</v>
      </c>
      <c r="R56" s="33"/>
      <c r="S56" s="27">
        <v>7</v>
      </c>
      <c r="T56" s="10"/>
    </row>
    <row r="57" spans="1:20" ht="22">
      <c r="A57" s="42" t="s">
        <v>60</v>
      </c>
      <c r="B57" s="28">
        <v>32.5</v>
      </c>
      <c r="C57" s="13">
        <f t="shared" si="35"/>
        <v>6.8250000000000002</v>
      </c>
      <c r="D57" s="13">
        <f t="shared" si="38"/>
        <v>39.325000000000003</v>
      </c>
      <c r="E57" s="13">
        <f t="shared" si="39"/>
        <v>0.4642857142857143</v>
      </c>
      <c r="F57" s="13">
        <f t="shared" si="36"/>
        <v>0.56178571428571433</v>
      </c>
      <c r="G57" s="13">
        <f t="shared" si="40"/>
        <v>3.25</v>
      </c>
      <c r="H57" s="13">
        <f t="shared" si="41"/>
        <v>4.642857142857143E-2</v>
      </c>
      <c r="I57" s="13">
        <f t="shared" si="42"/>
        <v>42.575000000000003</v>
      </c>
      <c r="J57" s="13">
        <f t="shared" si="43"/>
        <v>0.51071428571428568</v>
      </c>
      <c r="K57" s="14">
        <v>70</v>
      </c>
      <c r="L57" s="44">
        <v>17</v>
      </c>
      <c r="M57" s="13">
        <f t="shared" si="44"/>
        <v>1.911764705882353</v>
      </c>
      <c r="N57" s="13">
        <f t="shared" si="45"/>
        <v>2.5044117647058823</v>
      </c>
      <c r="O57" s="13">
        <f t="shared" si="46"/>
        <v>0.60821428571428571</v>
      </c>
      <c r="P57" s="15">
        <f t="shared" si="47"/>
        <v>2.1029411764705883</v>
      </c>
      <c r="Q57" s="16">
        <f t="shared" si="37"/>
        <v>3.0909090909090908</v>
      </c>
      <c r="R57" s="33"/>
      <c r="S57" s="27">
        <v>6.5</v>
      </c>
      <c r="T57" s="10"/>
    </row>
    <row r="58" spans="1:20" ht="22">
      <c r="A58" s="42" t="s">
        <v>61</v>
      </c>
      <c r="B58" s="28">
        <v>31.25</v>
      </c>
      <c r="C58" s="13">
        <f t="shared" si="35"/>
        <v>6.5625</v>
      </c>
      <c r="D58" s="13">
        <f t="shared" si="38"/>
        <v>37.8125</v>
      </c>
      <c r="E58" s="13">
        <f t="shared" si="39"/>
        <v>0.44642857142857145</v>
      </c>
      <c r="F58" s="13">
        <f t="shared" si="36"/>
        <v>0.5401785714285714</v>
      </c>
      <c r="G58" s="13">
        <f t="shared" si="40"/>
        <v>3.125</v>
      </c>
      <c r="H58" s="13">
        <f t="shared" si="41"/>
        <v>4.4642857142857144E-2</v>
      </c>
      <c r="I58" s="13">
        <f t="shared" si="42"/>
        <v>40.9375</v>
      </c>
      <c r="J58" s="13">
        <f t="shared" si="43"/>
        <v>0.4910714285714286</v>
      </c>
      <c r="K58" s="14">
        <v>70</v>
      </c>
      <c r="L58" s="44">
        <v>17</v>
      </c>
      <c r="M58" s="13">
        <f t="shared" si="44"/>
        <v>1.838235294117647</v>
      </c>
      <c r="N58" s="13">
        <f t="shared" si="45"/>
        <v>2.4080882352941178</v>
      </c>
      <c r="O58" s="13">
        <f t="shared" si="46"/>
        <v>0.5848214285714286</v>
      </c>
      <c r="P58" s="15">
        <f t="shared" si="47"/>
        <v>2.0220588235294117</v>
      </c>
      <c r="Q58" s="16">
        <f t="shared" si="37"/>
        <v>3.2145454545454548</v>
      </c>
      <c r="R58" s="33"/>
      <c r="S58" s="27">
        <v>6.5</v>
      </c>
      <c r="T58" s="10"/>
    </row>
    <row r="59" spans="1:20" ht="16">
      <c r="A59" s="46" t="s">
        <v>62</v>
      </c>
      <c r="B59" s="43">
        <v>17.850000000000001</v>
      </c>
      <c r="C59" s="13">
        <f t="shared" si="35"/>
        <v>3.7484999999999999</v>
      </c>
      <c r="D59" s="13">
        <f t="shared" si="38"/>
        <v>21.598500000000001</v>
      </c>
      <c r="E59" s="13">
        <f t="shared" si="39"/>
        <v>0.255</v>
      </c>
      <c r="F59" s="13">
        <f t="shared" si="36"/>
        <v>0.30854999999999999</v>
      </c>
      <c r="G59" s="13">
        <f t="shared" si="40"/>
        <v>1.7850000000000001</v>
      </c>
      <c r="H59" s="13">
        <f t="shared" si="41"/>
        <v>2.5500000000000002E-2</v>
      </c>
      <c r="I59" s="13">
        <f t="shared" si="42"/>
        <v>23.383500000000002</v>
      </c>
      <c r="J59" s="13">
        <f t="shared" si="43"/>
        <v>0.28050000000000003</v>
      </c>
      <c r="K59" s="14">
        <v>70</v>
      </c>
      <c r="L59" s="44">
        <v>17</v>
      </c>
      <c r="M59" s="13">
        <f t="shared" si="44"/>
        <v>1.05</v>
      </c>
      <c r="N59" s="13">
        <f t="shared" si="45"/>
        <v>1.3755000000000002</v>
      </c>
      <c r="O59" s="13">
        <f t="shared" si="46"/>
        <v>0.33405000000000001</v>
      </c>
      <c r="P59" s="15">
        <f t="shared" si="47"/>
        <v>1.155</v>
      </c>
      <c r="Q59" s="16">
        <f t="shared" si="37"/>
        <v>3.4632034632034632</v>
      </c>
      <c r="R59" s="47"/>
      <c r="S59" s="45">
        <v>4</v>
      </c>
      <c r="T59" s="10"/>
    </row>
    <row r="60" spans="1:20" ht="16">
      <c r="A60" s="46" t="s">
        <v>63</v>
      </c>
      <c r="B60" s="28">
        <v>25.91</v>
      </c>
      <c r="C60" s="13">
        <f t="shared" si="35"/>
        <v>5.4410999999999996</v>
      </c>
      <c r="D60" s="13">
        <f t="shared" si="38"/>
        <v>31.351099999999999</v>
      </c>
      <c r="E60" s="13">
        <f t="shared" si="39"/>
        <v>0.2591</v>
      </c>
      <c r="F60" s="13">
        <f t="shared" si="36"/>
        <v>0.31351099999999998</v>
      </c>
      <c r="G60" s="13">
        <f t="shared" si="40"/>
        <v>2.5910000000000002</v>
      </c>
      <c r="H60" s="13">
        <f t="shared" si="41"/>
        <v>2.5910000000000002E-2</v>
      </c>
      <c r="I60" s="13">
        <f t="shared" si="42"/>
        <v>33.942099999999996</v>
      </c>
      <c r="J60" s="13">
        <f t="shared" si="43"/>
        <v>0.28500999999999999</v>
      </c>
      <c r="K60" s="25">
        <v>100</v>
      </c>
      <c r="L60" s="25">
        <v>25</v>
      </c>
      <c r="M60" s="13">
        <f t="shared" si="44"/>
        <v>1.0364</v>
      </c>
      <c r="N60" s="13">
        <f t="shared" si="45"/>
        <v>1.3576839999999999</v>
      </c>
      <c r="O60" s="13">
        <f t="shared" si="46"/>
        <v>0.33942099999999997</v>
      </c>
      <c r="P60" s="15">
        <f t="shared" si="47"/>
        <v>1.1400399999999999</v>
      </c>
      <c r="Q60" s="16">
        <f t="shared" si="37"/>
        <v>3.5086488193396725</v>
      </c>
      <c r="R60" s="47"/>
      <c r="S60" s="27">
        <v>4</v>
      </c>
      <c r="T60" s="10"/>
    </row>
    <row r="61" spans="1:20" ht="16">
      <c r="A61" s="46" t="s">
        <v>64</v>
      </c>
      <c r="B61" s="24">
        <v>16.440000000000001</v>
      </c>
      <c r="C61" s="13">
        <f t="shared" si="35"/>
        <v>3.4524000000000004</v>
      </c>
      <c r="D61" s="13">
        <f>B61+C61</f>
        <v>19.892400000000002</v>
      </c>
      <c r="E61" s="13">
        <f>B61/K61</f>
        <v>0.23485714285714288</v>
      </c>
      <c r="F61" s="13">
        <f t="shared" si="36"/>
        <v>0.28417714285714291</v>
      </c>
      <c r="G61" s="13">
        <f>B61*10%</f>
        <v>1.6440000000000001</v>
      </c>
      <c r="H61" s="13">
        <f>G61/K61</f>
        <v>2.3485714285714287E-2</v>
      </c>
      <c r="I61" s="13">
        <f>B61+C61+G61</f>
        <v>21.5364</v>
      </c>
      <c r="J61" s="13">
        <f>E61+H61</f>
        <v>0.25834285714285715</v>
      </c>
      <c r="K61" s="14">
        <v>70</v>
      </c>
      <c r="L61" s="44">
        <v>17</v>
      </c>
      <c r="M61" s="13">
        <f>B61/L61</f>
        <v>0.96705882352941186</v>
      </c>
      <c r="N61" s="13">
        <f>I61/L61</f>
        <v>1.2668470588235294</v>
      </c>
      <c r="O61" s="13">
        <f>I61/K61</f>
        <v>0.30766285714285713</v>
      </c>
      <c r="P61" s="15">
        <f>(B61+G61)/L61</f>
        <v>1.0637647058823532</v>
      </c>
      <c r="Q61" s="16">
        <f t="shared" si="37"/>
        <v>3.7602300376022995</v>
      </c>
      <c r="R61" s="47"/>
      <c r="S61" s="27">
        <v>4</v>
      </c>
      <c r="T61" s="10"/>
    </row>
    <row r="62" spans="1:20" ht="23">
      <c r="A62" s="46" t="s">
        <v>65</v>
      </c>
      <c r="B62" s="48">
        <v>14.83</v>
      </c>
      <c r="C62" s="13">
        <f t="shared" si="35"/>
        <v>3.1143000000000001</v>
      </c>
      <c r="D62" s="13">
        <f>B62+C62</f>
        <v>17.944299999999998</v>
      </c>
      <c r="E62" s="13">
        <f>B62/K62</f>
        <v>0.21185714285714285</v>
      </c>
      <c r="F62" s="13">
        <f t="shared" si="36"/>
        <v>0.25634714285714283</v>
      </c>
      <c r="G62" s="13">
        <f>B62*10%</f>
        <v>1.4830000000000001</v>
      </c>
      <c r="H62" s="13">
        <f>G62/K62</f>
        <v>2.1185714285714287E-2</v>
      </c>
      <c r="I62" s="13">
        <f>B62+C62+G62</f>
        <v>19.427299999999999</v>
      </c>
      <c r="J62" s="13">
        <f>E62+H62</f>
        <v>0.23304285714285713</v>
      </c>
      <c r="K62" s="14">
        <v>70</v>
      </c>
      <c r="L62" s="44">
        <v>17</v>
      </c>
      <c r="M62" s="13">
        <f>B62/L62</f>
        <v>0.87235294117647055</v>
      </c>
      <c r="N62" s="13">
        <f>I62/L62</f>
        <v>1.1427823529411765</v>
      </c>
      <c r="O62" s="13">
        <f>I62/K62</f>
        <v>0.27753285714285714</v>
      </c>
      <c r="P62" s="15">
        <f>(B62+G62)/L62</f>
        <v>0.95958823529411763</v>
      </c>
      <c r="Q62" s="16">
        <f t="shared" si="37"/>
        <v>3.6473977809109299</v>
      </c>
      <c r="R62" s="47"/>
      <c r="S62" s="27">
        <v>3.5</v>
      </c>
      <c r="T62" s="10"/>
    </row>
    <row r="63" spans="1:20" ht="23">
      <c r="A63" s="46" t="s">
        <v>66</v>
      </c>
      <c r="B63" s="43">
        <v>23.32</v>
      </c>
      <c r="C63" s="13">
        <f t="shared" si="35"/>
        <v>4.8971999999999998</v>
      </c>
      <c r="D63" s="13">
        <f>B63+C63</f>
        <v>28.217199999999998</v>
      </c>
      <c r="E63" s="13">
        <f>B63/K63</f>
        <v>0.15546666666666667</v>
      </c>
      <c r="F63" s="13">
        <f t="shared" si="36"/>
        <v>0.18811466666666665</v>
      </c>
      <c r="G63" s="13">
        <f>B63*10%</f>
        <v>2.3320000000000003</v>
      </c>
      <c r="H63" s="13">
        <f>G63/K63</f>
        <v>1.5546666666666669E-2</v>
      </c>
      <c r="I63" s="13">
        <f>B63+C63+G63</f>
        <v>30.549199999999999</v>
      </c>
      <c r="J63" s="13">
        <f>E63+H63</f>
        <v>0.17101333333333335</v>
      </c>
      <c r="K63" s="14">
        <v>150</v>
      </c>
      <c r="L63" s="14">
        <v>37</v>
      </c>
      <c r="M63" s="13">
        <f>B63/L63</f>
        <v>0.63027027027027027</v>
      </c>
      <c r="N63" s="13">
        <f>I63/L63</f>
        <v>0.82565405405405401</v>
      </c>
      <c r="O63" s="13">
        <f>I63/K63</f>
        <v>0.20366133333333333</v>
      </c>
      <c r="P63" s="15">
        <f>(B63+G63)/L63</f>
        <v>0.69329729729729728</v>
      </c>
      <c r="Q63" s="16">
        <f t="shared" si="37"/>
        <v>5.0483393107749883</v>
      </c>
      <c r="R63" s="47"/>
      <c r="S63" s="45">
        <v>3.5</v>
      </c>
      <c r="T63" s="10"/>
    </row>
    <row r="64" spans="1:20" ht="23">
      <c r="A64" s="46" t="s">
        <v>67</v>
      </c>
      <c r="B64" s="28">
        <v>10.98</v>
      </c>
      <c r="C64" s="13">
        <f>(B64*21%)</f>
        <v>2.3058000000000001</v>
      </c>
      <c r="D64" s="13">
        <f>B64+C64</f>
        <v>13.2858</v>
      </c>
      <c r="E64" s="13">
        <f>B64/K64</f>
        <v>0.10980000000000001</v>
      </c>
      <c r="F64" s="13">
        <f>E64+(E64*21%)</f>
        <v>0.132858</v>
      </c>
      <c r="G64" s="13">
        <f>B64*10%</f>
        <v>1.0980000000000001</v>
      </c>
      <c r="H64" s="13">
        <f>G64/K64</f>
        <v>1.098E-2</v>
      </c>
      <c r="I64" s="13">
        <f>B64+C64+G64</f>
        <v>14.383800000000001</v>
      </c>
      <c r="J64" s="13">
        <f>E64+H64</f>
        <v>0.12078000000000001</v>
      </c>
      <c r="K64" s="25">
        <v>100</v>
      </c>
      <c r="L64" s="25">
        <v>25</v>
      </c>
      <c r="M64" s="13">
        <f>B64/L64</f>
        <v>0.43920000000000003</v>
      </c>
      <c r="N64" s="13">
        <f>I64/L64</f>
        <v>0.57535200000000009</v>
      </c>
      <c r="O64" s="13">
        <f>I64/K64</f>
        <v>0.14383800000000002</v>
      </c>
      <c r="P64" s="15">
        <f>(B64+G64)/L64</f>
        <v>0.48312000000000005</v>
      </c>
      <c r="Q64" s="16">
        <f t="shared" si="37"/>
        <v>6.2096373571783401</v>
      </c>
      <c r="R64" s="47"/>
      <c r="S64" s="27">
        <v>3</v>
      </c>
      <c r="T64" s="10"/>
    </row>
    <row r="65" spans="1:20" ht="23">
      <c r="A65" s="46" t="s">
        <v>68</v>
      </c>
      <c r="B65" s="28">
        <v>6.56</v>
      </c>
      <c r="C65" s="13">
        <f>(B65*21%)</f>
        <v>1.3775999999999999</v>
      </c>
      <c r="D65" s="13">
        <f>B65+C65</f>
        <v>7.9375999999999998</v>
      </c>
      <c r="E65" s="13">
        <f>B65/K65</f>
        <v>9.3714285714285708E-2</v>
      </c>
      <c r="F65" s="13">
        <f>E65+(E65*21%)</f>
        <v>0.11339428571428571</v>
      </c>
      <c r="G65" s="13">
        <f>B65*10%</f>
        <v>0.65600000000000003</v>
      </c>
      <c r="H65" s="13">
        <f>G65/K65</f>
        <v>9.3714285714285722E-3</v>
      </c>
      <c r="I65" s="13">
        <f>B65+C65+G65</f>
        <v>8.5936000000000003</v>
      </c>
      <c r="J65" s="13">
        <f>E65+H65</f>
        <v>0.10308571428571428</v>
      </c>
      <c r="K65" s="14">
        <v>70</v>
      </c>
      <c r="L65" s="44">
        <v>17</v>
      </c>
      <c r="M65" s="13">
        <f>B65/L65</f>
        <v>0.38588235294117645</v>
      </c>
      <c r="N65" s="13">
        <f>I65/L65</f>
        <v>0.50550588235294125</v>
      </c>
      <c r="O65" s="13">
        <f>I65/K65</f>
        <v>0.1227657142857143</v>
      </c>
      <c r="P65" s="15">
        <f>(B65+G65)/L65</f>
        <v>0.4244705882352941</v>
      </c>
      <c r="Q65" s="16">
        <f t="shared" si="37"/>
        <v>7.0676274944567634</v>
      </c>
      <c r="R65" s="33"/>
      <c r="S65" s="27">
        <v>3</v>
      </c>
      <c r="T65" s="10"/>
    </row>
    <row r="66" spans="1:20" ht="16">
      <c r="A66" s="42"/>
      <c r="B66" s="28"/>
      <c r="C66" s="13"/>
      <c r="D66" s="13"/>
      <c r="E66" s="13"/>
      <c r="F66" s="13"/>
      <c r="G66" s="13"/>
      <c r="H66" s="13"/>
      <c r="I66" s="13"/>
      <c r="J66" s="13"/>
      <c r="K66" s="14"/>
      <c r="L66" s="44"/>
      <c r="M66" s="13"/>
      <c r="N66" s="13"/>
      <c r="O66" s="13"/>
      <c r="P66" s="15"/>
      <c r="Q66" s="16"/>
      <c r="R66" s="33"/>
      <c r="S66" s="27"/>
      <c r="T66" s="10"/>
    </row>
    <row r="67" spans="1:20" ht="16">
      <c r="A67" s="42"/>
      <c r="B67" s="28"/>
      <c r="C67" s="13"/>
      <c r="D67" s="13"/>
      <c r="E67" s="13"/>
      <c r="F67" s="13"/>
      <c r="G67" s="13"/>
      <c r="H67" s="13"/>
      <c r="I67" s="13"/>
      <c r="J67" s="13"/>
      <c r="K67" s="14"/>
      <c r="L67" s="44"/>
      <c r="M67" s="13"/>
      <c r="N67" s="13"/>
      <c r="O67" s="13"/>
      <c r="P67" s="15"/>
      <c r="Q67" s="16"/>
      <c r="R67" s="33"/>
      <c r="S67" s="27"/>
      <c r="T67" s="10"/>
    </row>
    <row r="68" spans="1:20" ht="16">
      <c r="A68" s="18" t="s">
        <v>35</v>
      </c>
      <c r="B68" s="49">
        <f>B53+B54+55+B56+B57+B58+B59+B60+B61+B62+B63+B64+B65</f>
        <v>345.75</v>
      </c>
      <c r="C68" s="32">
        <f>(B68*21%)</f>
        <v>72.607500000000002</v>
      </c>
      <c r="D68" s="32">
        <f>B68+C68</f>
        <v>418.35750000000002</v>
      </c>
      <c r="E68" s="32">
        <f>B68/K68</f>
        <v>0.32928571428571429</v>
      </c>
      <c r="F68" s="32">
        <f>E68+(E68*21%)</f>
        <v>0.39843571428571428</v>
      </c>
      <c r="G68" s="32">
        <f>B68*10%</f>
        <v>34.575000000000003</v>
      </c>
      <c r="H68" s="32">
        <f>G68/K68</f>
        <v>3.2928571428571432E-2</v>
      </c>
      <c r="I68" s="32">
        <f>B68+C68+G68</f>
        <v>452.9325</v>
      </c>
      <c r="J68" s="32">
        <f>E68+H68</f>
        <v>0.36221428571428571</v>
      </c>
      <c r="K68" s="20">
        <v>1050</v>
      </c>
      <c r="L68" s="20">
        <v>257</v>
      </c>
      <c r="M68" s="32">
        <f>B68/L68</f>
        <v>1.345330739299611</v>
      </c>
      <c r="N68" s="32">
        <f>I68/L68</f>
        <v>1.7623832684824903</v>
      </c>
      <c r="O68" s="32">
        <f>I68/K68</f>
        <v>0.4313642857142857</v>
      </c>
      <c r="P68" s="33">
        <f>(B68+G68)/L68</f>
        <v>1.4798638132295718</v>
      </c>
      <c r="Q68" s="34">
        <f t="shared" si="37"/>
        <v>3.4306691139662941</v>
      </c>
      <c r="R68" s="50"/>
      <c r="S68" s="36">
        <f>(S53+S54+S55+S56+S57+S58+S59+S60+S61+S62+S63+S64+S65)/13</f>
        <v>5.0769230769230766</v>
      </c>
      <c r="T68" s="10"/>
    </row>
    <row r="69" spans="1:20" ht="55">
      <c r="A69" s="37" t="s">
        <v>69</v>
      </c>
      <c r="B69" s="2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4" t="s">
        <v>6</v>
      </c>
      <c r="H69" s="4" t="s">
        <v>7</v>
      </c>
      <c r="I69" s="4" t="s">
        <v>8</v>
      </c>
      <c r="J69" s="4" t="s">
        <v>9</v>
      </c>
      <c r="K69" s="5" t="s">
        <v>10</v>
      </c>
      <c r="L69" s="5" t="s">
        <v>11</v>
      </c>
      <c r="M69" s="4" t="s">
        <v>12</v>
      </c>
      <c r="N69" s="4" t="s">
        <v>13</v>
      </c>
      <c r="O69" s="4" t="s">
        <v>14</v>
      </c>
      <c r="P69" s="6" t="s">
        <v>15</v>
      </c>
      <c r="Q69" s="7" t="s">
        <v>16</v>
      </c>
      <c r="R69" s="8" t="s">
        <v>17</v>
      </c>
      <c r="S69" s="9" t="s">
        <v>18</v>
      </c>
      <c r="T69" s="51"/>
    </row>
    <row r="70" spans="1:20" ht="16">
      <c r="A70" s="52" t="s">
        <v>70</v>
      </c>
      <c r="B70" s="24">
        <v>19.55</v>
      </c>
      <c r="C70" s="13">
        <f t="shared" ref="C70:C80" si="48">(B70*21%)</f>
        <v>4.1055000000000001</v>
      </c>
      <c r="D70" s="13">
        <f>B70+C70</f>
        <v>23.6555</v>
      </c>
      <c r="E70" s="13">
        <f>B70/K70</f>
        <v>0.2792857142857143</v>
      </c>
      <c r="F70" s="13">
        <f t="shared" ref="F70:F80" si="49">E70+(E70*21%)</f>
        <v>0.33793571428571428</v>
      </c>
      <c r="G70" s="13">
        <f>B70*10%</f>
        <v>1.9550000000000001</v>
      </c>
      <c r="H70" s="13">
        <f>G70/K70</f>
        <v>2.7928571428571431E-2</v>
      </c>
      <c r="I70" s="13">
        <f>B70+C70+G70</f>
        <v>25.610500000000002</v>
      </c>
      <c r="J70" s="13">
        <f>E70+H70</f>
        <v>0.30721428571428572</v>
      </c>
      <c r="K70" s="25">
        <v>70</v>
      </c>
      <c r="L70" s="25">
        <v>17</v>
      </c>
      <c r="M70" s="32">
        <f>B70/L70</f>
        <v>1.1500000000000001</v>
      </c>
      <c r="N70" s="32">
        <f>I70/L70</f>
        <v>1.5065000000000002</v>
      </c>
      <c r="O70" s="32">
        <f>I70/K70</f>
        <v>0.36586428571428575</v>
      </c>
      <c r="P70" s="33">
        <f>(B70+G70)/L70</f>
        <v>1.2650000000000001</v>
      </c>
      <c r="Q70" s="34">
        <f>S70/P70</f>
        <v>3.162055335968379</v>
      </c>
      <c r="R70" s="50"/>
      <c r="S70" s="45">
        <v>4</v>
      </c>
      <c r="T70" s="53"/>
    </row>
    <row r="71" spans="1:20" ht="16">
      <c r="A71" s="40" t="s">
        <v>71</v>
      </c>
      <c r="B71" s="24">
        <v>17.850000000000001</v>
      </c>
      <c r="C71" s="13">
        <f t="shared" si="48"/>
        <v>3.7484999999999999</v>
      </c>
      <c r="D71" s="13">
        <f t="shared" ref="D71:D80" si="50">B71+C71</f>
        <v>21.598500000000001</v>
      </c>
      <c r="E71" s="13">
        <f t="shared" ref="E71:E80" si="51">B71/K71</f>
        <v>0.255</v>
      </c>
      <c r="F71" s="13">
        <f t="shared" si="49"/>
        <v>0.30854999999999999</v>
      </c>
      <c r="G71" s="13">
        <f t="shared" ref="G71:G80" si="52">B71*10%</f>
        <v>1.7850000000000001</v>
      </c>
      <c r="H71" s="13">
        <f t="shared" ref="H71:H80" si="53">G71/K71</f>
        <v>2.5500000000000002E-2</v>
      </c>
      <c r="I71" s="13">
        <f t="shared" ref="I71:I80" si="54">B71+C71+G71</f>
        <v>23.383500000000002</v>
      </c>
      <c r="J71" s="13">
        <f t="shared" ref="J71:J80" si="55">E71+H71</f>
        <v>0.28050000000000003</v>
      </c>
      <c r="K71" s="54">
        <v>70</v>
      </c>
      <c r="L71" s="54">
        <v>17</v>
      </c>
      <c r="M71" s="32">
        <f t="shared" ref="M71:M80" si="56">B71/L71</f>
        <v>1.05</v>
      </c>
      <c r="N71" s="32">
        <f t="shared" ref="N71:N80" si="57">I71/L71</f>
        <v>1.3755000000000002</v>
      </c>
      <c r="O71" s="32">
        <f t="shared" ref="O71:O80" si="58">I71/K71</f>
        <v>0.33405000000000001</v>
      </c>
      <c r="P71" s="33">
        <f t="shared" ref="P71:P80" si="59">(B71+G71)/L71</f>
        <v>1.155</v>
      </c>
      <c r="Q71" s="34">
        <f t="shared" ref="Q71:Q80" si="60">S71/P71</f>
        <v>3.4632034632034632</v>
      </c>
      <c r="R71" s="55"/>
      <c r="S71" s="45">
        <v>4</v>
      </c>
      <c r="T71" s="56"/>
    </row>
    <row r="72" spans="1:20" ht="16">
      <c r="A72" s="40" t="s">
        <v>72</v>
      </c>
      <c r="B72" s="28">
        <v>17.13</v>
      </c>
      <c r="C72" s="13">
        <f t="shared" si="48"/>
        <v>3.5972999999999997</v>
      </c>
      <c r="D72" s="13">
        <f t="shared" si="50"/>
        <v>20.7273</v>
      </c>
      <c r="E72" s="13">
        <f t="shared" si="51"/>
        <v>0.24471428571428569</v>
      </c>
      <c r="F72" s="13">
        <f t="shared" si="49"/>
        <v>0.29610428571428571</v>
      </c>
      <c r="G72" s="13">
        <f t="shared" si="52"/>
        <v>1.7130000000000001</v>
      </c>
      <c r="H72" s="13">
        <f t="shared" si="53"/>
        <v>2.4471428571428571E-2</v>
      </c>
      <c r="I72" s="13">
        <f t="shared" si="54"/>
        <v>22.440300000000001</v>
      </c>
      <c r="J72" s="13">
        <f t="shared" si="55"/>
        <v>0.26918571428571425</v>
      </c>
      <c r="K72" s="14">
        <v>70</v>
      </c>
      <c r="L72" s="54">
        <v>17</v>
      </c>
      <c r="M72" s="32">
        <f t="shared" si="56"/>
        <v>1.0076470588235293</v>
      </c>
      <c r="N72" s="32">
        <f t="shared" si="57"/>
        <v>1.3200176470588236</v>
      </c>
      <c r="O72" s="32">
        <f t="shared" si="58"/>
        <v>0.3205757142857143</v>
      </c>
      <c r="P72" s="33">
        <f t="shared" si="59"/>
        <v>1.1084117647058824</v>
      </c>
      <c r="Q72" s="34">
        <f t="shared" si="60"/>
        <v>3.6087671814466908</v>
      </c>
      <c r="R72" s="16"/>
      <c r="S72" s="27">
        <v>4</v>
      </c>
      <c r="T72" s="53"/>
    </row>
    <row r="73" spans="1:20" ht="16">
      <c r="A73" s="40" t="s">
        <v>73</v>
      </c>
      <c r="B73" s="43">
        <v>18.98</v>
      </c>
      <c r="C73" s="13">
        <f t="shared" si="48"/>
        <v>3.9857999999999998</v>
      </c>
      <c r="D73" s="13">
        <f t="shared" si="50"/>
        <v>22.965800000000002</v>
      </c>
      <c r="E73" s="13">
        <f t="shared" si="51"/>
        <v>0.1898</v>
      </c>
      <c r="F73" s="13">
        <f t="shared" si="49"/>
        <v>0.229658</v>
      </c>
      <c r="G73" s="13">
        <f t="shared" si="52"/>
        <v>1.8980000000000001</v>
      </c>
      <c r="H73" s="13">
        <f t="shared" si="53"/>
        <v>1.898E-2</v>
      </c>
      <c r="I73" s="13">
        <f t="shared" si="54"/>
        <v>24.863800000000001</v>
      </c>
      <c r="J73" s="13">
        <f t="shared" si="55"/>
        <v>0.20877999999999999</v>
      </c>
      <c r="K73" s="54">
        <v>100</v>
      </c>
      <c r="L73" s="54">
        <v>25</v>
      </c>
      <c r="M73" s="32">
        <f t="shared" si="56"/>
        <v>0.75919999999999999</v>
      </c>
      <c r="N73" s="32">
        <f t="shared" si="57"/>
        <v>0.9945520000000001</v>
      </c>
      <c r="O73" s="32">
        <f t="shared" si="58"/>
        <v>0.24863800000000003</v>
      </c>
      <c r="P73" s="33">
        <f t="shared" si="59"/>
        <v>0.83511999999999997</v>
      </c>
      <c r="Q73" s="34">
        <f t="shared" si="60"/>
        <v>3.5922981128460583</v>
      </c>
      <c r="R73" s="16"/>
      <c r="S73" s="27">
        <v>3</v>
      </c>
      <c r="T73" s="53"/>
    </row>
    <row r="74" spans="1:20" ht="16">
      <c r="A74" s="52" t="s">
        <v>70</v>
      </c>
      <c r="B74" s="24">
        <v>18.02</v>
      </c>
      <c r="C74" s="13">
        <f t="shared" si="48"/>
        <v>3.7841999999999998</v>
      </c>
      <c r="D74" s="13">
        <f>B74+C74</f>
        <v>21.804199999999998</v>
      </c>
      <c r="E74" s="13">
        <f>B74/K74</f>
        <v>0.1802</v>
      </c>
      <c r="F74" s="13">
        <f t="shared" si="49"/>
        <v>0.21804200000000001</v>
      </c>
      <c r="G74" s="13">
        <f>B74*10%</f>
        <v>1.802</v>
      </c>
      <c r="H74" s="13">
        <f>G74/K74</f>
        <v>1.8020000000000001E-2</v>
      </c>
      <c r="I74" s="13">
        <f>B74+C74+G74</f>
        <v>23.606199999999998</v>
      </c>
      <c r="J74" s="13">
        <f>E74+H74</f>
        <v>0.19822000000000001</v>
      </c>
      <c r="K74" s="25">
        <v>100</v>
      </c>
      <c r="L74" s="25">
        <v>25</v>
      </c>
      <c r="M74" s="32">
        <f>B74/L74</f>
        <v>0.7208</v>
      </c>
      <c r="N74" s="32">
        <f>I74/L74</f>
        <v>0.94424799999999987</v>
      </c>
      <c r="O74" s="32">
        <f>I74/K74</f>
        <v>0.23606199999999997</v>
      </c>
      <c r="P74" s="33">
        <f>(B74+G74)/L74</f>
        <v>0.79287999999999992</v>
      </c>
      <c r="Q74" s="34">
        <f>S74/P74</f>
        <v>3.7836747048733734</v>
      </c>
      <c r="R74" s="16"/>
      <c r="S74" s="27">
        <v>3</v>
      </c>
      <c r="T74" s="53"/>
    </row>
    <row r="75" spans="1:20" ht="16">
      <c r="A75" s="40" t="s">
        <v>74</v>
      </c>
      <c r="B75" s="28">
        <v>10.9</v>
      </c>
      <c r="C75" s="13">
        <f t="shared" si="48"/>
        <v>2.2890000000000001</v>
      </c>
      <c r="D75" s="13">
        <f t="shared" si="50"/>
        <v>13.189</v>
      </c>
      <c r="E75" s="13">
        <f t="shared" si="51"/>
        <v>0.15571428571428572</v>
      </c>
      <c r="F75" s="13">
        <f t="shared" si="49"/>
        <v>0.18841428571428573</v>
      </c>
      <c r="G75" s="13">
        <f t="shared" si="52"/>
        <v>1.0900000000000001</v>
      </c>
      <c r="H75" s="13">
        <f t="shared" si="53"/>
        <v>1.5571428571428573E-2</v>
      </c>
      <c r="I75" s="13">
        <f t="shared" si="54"/>
        <v>14.279</v>
      </c>
      <c r="J75" s="13">
        <f t="shared" si="55"/>
        <v>0.17128571428571429</v>
      </c>
      <c r="K75" s="25">
        <v>70</v>
      </c>
      <c r="L75" s="25">
        <v>17</v>
      </c>
      <c r="M75" s="32">
        <f t="shared" si="56"/>
        <v>0.64117647058823535</v>
      </c>
      <c r="N75" s="32">
        <f t="shared" si="57"/>
        <v>0.83994117647058819</v>
      </c>
      <c r="O75" s="32">
        <f t="shared" si="58"/>
        <v>0.2039857142857143</v>
      </c>
      <c r="P75" s="33">
        <f t="shared" si="59"/>
        <v>0.70529411764705885</v>
      </c>
      <c r="Q75" s="34">
        <f t="shared" si="60"/>
        <v>4.253544620517097</v>
      </c>
      <c r="R75" s="16"/>
      <c r="S75" s="45">
        <v>3</v>
      </c>
      <c r="T75" s="56"/>
    </row>
    <row r="76" spans="1:20" ht="16">
      <c r="A76" s="40" t="s">
        <v>75</v>
      </c>
      <c r="B76" s="28">
        <v>10.24</v>
      </c>
      <c r="C76" s="13">
        <f t="shared" si="48"/>
        <v>2.1503999999999999</v>
      </c>
      <c r="D76" s="13">
        <f t="shared" si="50"/>
        <v>12.3904</v>
      </c>
      <c r="E76" s="13">
        <f t="shared" si="51"/>
        <v>0.1462857142857143</v>
      </c>
      <c r="F76" s="13">
        <f t="shared" si="49"/>
        <v>0.17700571428571429</v>
      </c>
      <c r="G76" s="13">
        <f t="shared" si="52"/>
        <v>1.024</v>
      </c>
      <c r="H76" s="13">
        <f t="shared" si="53"/>
        <v>1.4628571428571428E-2</v>
      </c>
      <c r="I76" s="13">
        <f t="shared" si="54"/>
        <v>13.414400000000001</v>
      </c>
      <c r="J76" s="13">
        <f t="shared" si="55"/>
        <v>0.16091428571428573</v>
      </c>
      <c r="K76" s="25">
        <v>70</v>
      </c>
      <c r="L76" s="25">
        <v>17</v>
      </c>
      <c r="M76" s="32">
        <f t="shared" si="56"/>
        <v>0.60235294117647065</v>
      </c>
      <c r="N76" s="32">
        <f t="shared" si="57"/>
        <v>0.78908235294117646</v>
      </c>
      <c r="O76" s="32">
        <f t="shared" si="58"/>
        <v>0.19163428571428573</v>
      </c>
      <c r="P76" s="33">
        <f t="shared" si="59"/>
        <v>0.66258823529411759</v>
      </c>
      <c r="Q76" s="34">
        <f t="shared" si="60"/>
        <v>4.5276988636363642</v>
      </c>
      <c r="R76" s="16"/>
      <c r="S76" s="45">
        <v>3</v>
      </c>
      <c r="T76" s="56"/>
    </row>
    <row r="77" spans="1:20" ht="16">
      <c r="A77" s="40" t="s">
        <v>76</v>
      </c>
      <c r="B77" s="28">
        <v>13.9</v>
      </c>
      <c r="C77" s="13">
        <f t="shared" si="48"/>
        <v>2.919</v>
      </c>
      <c r="D77" s="13">
        <f t="shared" si="50"/>
        <v>16.818999999999999</v>
      </c>
      <c r="E77" s="13">
        <f t="shared" si="51"/>
        <v>0.13900000000000001</v>
      </c>
      <c r="F77" s="13">
        <f t="shared" si="49"/>
        <v>0.16819000000000001</v>
      </c>
      <c r="G77" s="13">
        <f t="shared" si="52"/>
        <v>1.3900000000000001</v>
      </c>
      <c r="H77" s="13">
        <f t="shared" si="53"/>
        <v>1.3900000000000001E-2</v>
      </c>
      <c r="I77" s="13">
        <f t="shared" si="54"/>
        <v>18.209</v>
      </c>
      <c r="J77" s="13">
        <f t="shared" si="55"/>
        <v>0.15290000000000001</v>
      </c>
      <c r="K77" s="25">
        <v>100</v>
      </c>
      <c r="L77" s="25">
        <v>25</v>
      </c>
      <c r="M77" s="32">
        <f t="shared" si="56"/>
        <v>0.55600000000000005</v>
      </c>
      <c r="N77" s="32">
        <f t="shared" si="57"/>
        <v>0.72836000000000001</v>
      </c>
      <c r="O77" s="32">
        <f t="shared" si="58"/>
        <v>0.18209</v>
      </c>
      <c r="P77" s="33">
        <f t="shared" si="59"/>
        <v>0.61160000000000003</v>
      </c>
      <c r="Q77" s="34">
        <f t="shared" si="60"/>
        <v>4.9051667756703727</v>
      </c>
      <c r="R77" s="16"/>
      <c r="S77" s="27">
        <v>3</v>
      </c>
      <c r="T77" s="53"/>
    </row>
    <row r="78" spans="1:20" ht="16">
      <c r="A78" s="40" t="s">
        <v>77</v>
      </c>
      <c r="B78" s="28">
        <v>13.88</v>
      </c>
      <c r="C78" s="13">
        <f t="shared" si="48"/>
        <v>2.9148000000000001</v>
      </c>
      <c r="D78" s="13">
        <f t="shared" si="50"/>
        <v>16.794800000000002</v>
      </c>
      <c r="E78" s="13">
        <f t="shared" si="51"/>
        <v>0.13880000000000001</v>
      </c>
      <c r="F78" s="13">
        <f t="shared" si="49"/>
        <v>0.16794800000000001</v>
      </c>
      <c r="G78" s="13">
        <f t="shared" si="52"/>
        <v>1.3880000000000001</v>
      </c>
      <c r="H78" s="13">
        <f t="shared" si="53"/>
        <v>1.3880000000000002E-2</v>
      </c>
      <c r="I78" s="13">
        <f t="shared" si="54"/>
        <v>18.182800000000004</v>
      </c>
      <c r="J78" s="13">
        <f t="shared" si="55"/>
        <v>0.15268000000000001</v>
      </c>
      <c r="K78" s="25">
        <v>100</v>
      </c>
      <c r="L78" s="25">
        <v>25</v>
      </c>
      <c r="M78" s="32">
        <f t="shared" si="56"/>
        <v>0.55520000000000003</v>
      </c>
      <c r="N78" s="32">
        <f t="shared" si="57"/>
        <v>0.72731200000000018</v>
      </c>
      <c r="O78" s="32">
        <f t="shared" si="58"/>
        <v>0.18182800000000005</v>
      </c>
      <c r="P78" s="33">
        <f t="shared" si="59"/>
        <v>0.61072000000000004</v>
      </c>
      <c r="Q78" s="34">
        <f t="shared" si="60"/>
        <v>4.9122347393240764</v>
      </c>
      <c r="R78" s="16"/>
      <c r="S78" s="27">
        <v>3</v>
      </c>
      <c r="T78" s="53"/>
    </row>
    <row r="79" spans="1:20" ht="16">
      <c r="A79" s="40" t="s">
        <v>78</v>
      </c>
      <c r="B79" s="28">
        <v>13.46</v>
      </c>
      <c r="C79" s="13">
        <f t="shared" si="48"/>
        <v>2.8266</v>
      </c>
      <c r="D79" s="13">
        <f t="shared" si="50"/>
        <v>16.2866</v>
      </c>
      <c r="E79" s="13">
        <f t="shared" si="51"/>
        <v>0.1346</v>
      </c>
      <c r="F79" s="13">
        <f t="shared" si="49"/>
        <v>0.16286600000000001</v>
      </c>
      <c r="G79" s="13">
        <f t="shared" si="52"/>
        <v>1.3460000000000001</v>
      </c>
      <c r="H79" s="13">
        <f t="shared" si="53"/>
        <v>1.3460000000000001E-2</v>
      </c>
      <c r="I79" s="13">
        <f t="shared" si="54"/>
        <v>17.6326</v>
      </c>
      <c r="J79" s="13">
        <f t="shared" si="55"/>
        <v>0.14806</v>
      </c>
      <c r="K79" s="25">
        <v>100</v>
      </c>
      <c r="L79" s="25">
        <v>25</v>
      </c>
      <c r="M79" s="32">
        <f t="shared" si="56"/>
        <v>0.53839999999999999</v>
      </c>
      <c r="N79" s="32">
        <f t="shared" si="57"/>
        <v>0.70530400000000004</v>
      </c>
      <c r="O79" s="32">
        <f t="shared" si="58"/>
        <v>0.17632600000000001</v>
      </c>
      <c r="P79" s="33">
        <f t="shared" si="59"/>
        <v>0.59223999999999999</v>
      </c>
      <c r="Q79" s="34">
        <f t="shared" si="60"/>
        <v>5.0655139808185874</v>
      </c>
      <c r="R79" s="16"/>
      <c r="S79" s="27">
        <v>3</v>
      </c>
      <c r="T79" s="53"/>
    </row>
    <row r="80" spans="1:20" ht="16">
      <c r="A80" s="40" t="s">
        <v>79</v>
      </c>
      <c r="B80" s="24">
        <v>19.579999999999998</v>
      </c>
      <c r="C80" s="13">
        <f t="shared" si="48"/>
        <v>4.1117999999999997</v>
      </c>
      <c r="D80" s="13">
        <f t="shared" si="50"/>
        <v>23.691799999999997</v>
      </c>
      <c r="E80" s="13">
        <f t="shared" si="51"/>
        <v>0.13053333333333333</v>
      </c>
      <c r="F80" s="13">
        <f t="shared" si="49"/>
        <v>0.15794533333333333</v>
      </c>
      <c r="G80" s="13">
        <f t="shared" si="52"/>
        <v>1.958</v>
      </c>
      <c r="H80" s="13">
        <f t="shared" si="53"/>
        <v>1.3053333333333333E-2</v>
      </c>
      <c r="I80" s="13">
        <f t="shared" si="54"/>
        <v>25.649799999999995</v>
      </c>
      <c r="J80" s="13">
        <f t="shared" si="55"/>
        <v>0.14358666666666667</v>
      </c>
      <c r="K80" s="25">
        <v>150</v>
      </c>
      <c r="L80" s="25">
        <v>37</v>
      </c>
      <c r="M80" s="32">
        <f t="shared" si="56"/>
        <v>0.52918918918918911</v>
      </c>
      <c r="N80" s="32">
        <f t="shared" si="57"/>
        <v>0.69323783783783777</v>
      </c>
      <c r="O80" s="32">
        <f t="shared" si="58"/>
        <v>0.17099866666666663</v>
      </c>
      <c r="P80" s="33">
        <f t="shared" si="59"/>
        <v>0.58210810810810798</v>
      </c>
      <c r="Q80" s="34">
        <f t="shared" si="60"/>
        <v>5.1536818646113858</v>
      </c>
      <c r="R80" s="16"/>
      <c r="S80" s="45">
        <v>3</v>
      </c>
      <c r="T80" s="56"/>
    </row>
    <row r="81" spans="1:20" ht="16">
      <c r="A81" s="40"/>
      <c r="B81" s="24"/>
      <c r="C81" s="13"/>
      <c r="D81" s="32"/>
      <c r="E81" s="32"/>
      <c r="F81" s="13"/>
      <c r="G81" s="13"/>
      <c r="H81" s="13"/>
      <c r="I81" s="13"/>
      <c r="J81" s="13"/>
      <c r="K81" s="25"/>
      <c r="L81" s="25"/>
      <c r="M81" s="13"/>
      <c r="N81" s="13"/>
      <c r="O81" s="13"/>
      <c r="P81" s="57"/>
      <c r="Q81" s="58"/>
      <c r="R81" s="16"/>
      <c r="S81" s="45"/>
      <c r="T81" s="56"/>
    </row>
    <row r="82" spans="1:20" ht="16">
      <c r="A82" s="40"/>
      <c r="B82" s="24"/>
      <c r="C82" s="13"/>
      <c r="D82" s="32"/>
      <c r="E82" s="32"/>
      <c r="F82" s="13"/>
      <c r="G82" s="13"/>
      <c r="H82" s="13"/>
      <c r="I82" s="13"/>
      <c r="J82" s="13"/>
      <c r="K82" s="25"/>
      <c r="L82" s="25"/>
      <c r="M82" s="13"/>
      <c r="N82" s="13"/>
      <c r="O82" s="13"/>
      <c r="P82" s="57"/>
      <c r="Q82" s="58"/>
      <c r="R82" s="16"/>
      <c r="S82" s="45"/>
      <c r="T82" s="56"/>
    </row>
    <row r="83" spans="1:20" ht="16">
      <c r="A83" s="40"/>
      <c r="B83" s="24"/>
      <c r="C83" s="13"/>
      <c r="D83" s="32"/>
      <c r="E83" s="32"/>
      <c r="F83" s="13"/>
      <c r="G83" s="13"/>
      <c r="H83" s="13"/>
      <c r="I83" s="13"/>
      <c r="J83" s="13"/>
      <c r="K83" s="25"/>
      <c r="L83" s="25"/>
      <c r="M83" s="13"/>
      <c r="N83" s="13"/>
      <c r="O83" s="13"/>
      <c r="P83" s="57"/>
      <c r="Q83" s="58"/>
      <c r="R83" s="16"/>
      <c r="S83" s="45"/>
      <c r="T83" s="56"/>
    </row>
    <row r="84" spans="1:20" ht="16">
      <c r="A84" s="18" t="s">
        <v>35</v>
      </c>
      <c r="B84" s="49">
        <f>B70+B71+B72+B73+B74+B75+B76+B77+B78+B79+B80</f>
        <v>173.49</v>
      </c>
      <c r="C84" s="13">
        <f>(B84*21%)</f>
        <v>36.432900000000004</v>
      </c>
      <c r="D84" s="13">
        <f>B84+C84</f>
        <v>209.92290000000003</v>
      </c>
      <c r="E84" s="13">
        <f>B84/K84</f>
        <v>0.17349000000000001</v>
      </c>
      <c r="F84" s="13">
        <f>E84+(E84*21%)</f>
        <v>0.2099229</v>
      </c>
      <c r="G84" s="13">
        <f>B84*10%</f>
        <v>17.349</v>
      </c>
      <c r="H84" s="13">
        <f>G84/K84</f>
        <v>1.7349E-2</v>
      </c>
      <c r="I84" s="13">
        <f>B84+C84+G84</f>
        <v>227.27190000000002</v>
      </c>
      <c r="J84" s="13">
        <f>E84+H84</f>
        <v>0.19083900000000001</v>
      </c>
      <c r="K84" s="25">
        <f>SUM(K70:K83)</f>
        <v>1000</v>
      </c>
      <c r="L84" s="25">
        <f>SUM(L70:L83)</f>
        <v>247</v>
      </c>
      <c r="M84" s="32">
        <f>B84/L84</f>
        <v>0.70238866396761135</v>
      </c>
      <c r="N84" s="32">
        <f>I84/L84</f>
        <v>0.92012914979757088</v>
      </c>
      <c r="O84" s="32">
        <f>I84/K84</f>
        <v>0.22727190000000003</v>
      </c>
      <c r="P84" s="33">
        <f>(B84+G84)/L84</f>
        <v>0.77262753036437248</v>
      </c>
      <c r="Q84" s="34">
        <f>S84/P84</f>
        <v>4.2358408730062322</v>
      </c>
      <c r="R84" s="16"/>
      <c r="S84" s="45">
        <f>SUM(S70:S83)/11</f>
        <v>3.2727272727272729</v>
      </c>
      <c r="T84" s="56"/>
    </row>
    <row r="85" spans="1:20" ht="16">
      <c r="A85" s="40"/>
      <c r="B85" s="24"/>
      <c r="C85" s="25"/>
      <c r="D85" s="32"/>
      <c r="E85" s="32"/>
      <c r="F85" s="13"/>
      <c r="G85" s="13"/>
      <c r="H85" s="13"/>
      <c r="I85" s="13"/>
      <c r="J85" s="13"/>
      <c r="K85" s="25"/>
      <c r="L85" s="25"/>
      <c r="M85" s="13"/>
      <c r="N85" s="13"/>
      <c r="O85" s="13"/>
      <c r="P85" s="59"/>
      <c r="Q85" s="60"/>
      <c r="R85" s="61"/>
      <c r="S85" s="62"/>
      <c r="T85" s="56"/>
    </row>
    <row r="86" spans="1:20" ht="55">
      <c r="A86" s="63" t="s">
        <v>80</v>
      </c>
      <c r="B86" s="2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4" t="s">
        <v>6</v>
      </c>
      <c r="H86" s="4" t="s">
        <v>7</v>
      </c>
      <c r="I86" s="4" t="s">
        <v>8</v>
      </c>
      <c r="J86" s="4" t="s">
        <v>9</v>
      </c>
      <c r="K86" s="5" t="s">
        <v>10</v>
      </c>
      <c r="L86" s="5" t="s">
        <v>11</v>
      </c>
      <c r="M86" s="4" t="s">
        <v>12</v>
      </c>
      <c r="N86" s="4" t="s">
        <v>13</v>
      </c>
      <c r="O86" s="4" t="s">
        <v>14</v>
      </c>
      <c r="P86" s="6" t="s">
        <v>15</v>
      </c>
      <c r="Q86" s="7" t="s">
        <v>16</v>
      </c>
      <c r="R86" s="8" t="s">
        <v>17</v>
      </c>
      <c r="S86" s="9" t="s">
        <v>18</v>
      </c>
      <c r="T86" s="51"/>
    </row>
    <row r="87" spans="1:20" ht="23">
      <c r="A87" s="46" t="s">
        <v>81</v>
      </c>
      <c r="B87" s="64">
        <v>10.9</v>
      </c>
      <c r="C87" s="13">
        <f t="shared" ref="C87:C97" si="61">(B87*21%)</f>
        <v>2.2890000000000001</v>
      </c>
      <c r="D87" s="13">
        <f t="shared" ref="D87:D97" si="62">B87+C87</f>
        <v>13.189</v>
      </c>
      <c r="E87" s="13">
        <f t="shared" ref="E87:E97" si="63">B87/K87</f>
        <v>0.15571428571428572</v>
      </c>
      <c r="F87" s="13">
        <f t="shared" ref="F87:F97" si="64">E87+(E87*21%)</f>
        <v>0.18841428571428573</v>
      </c>
      <c r="G87" s="13">
        <f t="shared" ref="G87:G97" si="65">B87*10%</f>
        <v>1.0900000000000001</v>
      </c>
      <c r="H87" s="13">
        <f t="shared" ref="H87:H97" si="66">G87/K87</f>
        <v>1.5571428571428573E-2</v>
      </c>
      <c r="I87" s="13">
        <f t="shared" ref="I87:I97" si="67">B87+C87+G87</f>
        <v>14.279</v>
      </c>
      <c r="J87" s="13">
        <f t="shared" ref="J87:J97" si="68">E87+H87</f>
        <v>0.17128571428571429</v>
      </c>
      <c r="K87" s="65">
        <v>70</v>
      </c>
      <c r="L87" s="66">
        <v>17</v>
      </c>
      <c r="M87" s="32">
        <f t="shared" ref="M87:M97" si="69">B87/L87</f>
        <v>0.64117647058823535</v>
      </c>
      <c r="N87" s="32">
        <f t="shared" ref="N87:N97" si="70">I87/L87</f>
        <v>0.83994117647058819</v>
      </c>
      <c r="O87" s="32">
        <f t="shared" ref="O87:O97" si="71">I87/K87</f>
        <v>0.2039857142857143</v>
      </c>
      <c r="P87" s="33">
        <f t="shared" ref="P87:P97" si="72">(B87+G87)/L87</f>
        <v>0.70529411764705885</v>
      </c>
      <c r="Q87" s="34">
        <f t="shared" ref="Q87:Q97" si="73">S87/P87</f>
        <v>4.253544620517097</v>
      </c>
      <c r="R87" s="34"/>
      <c r="S87" s="27">
        <v>3</v>
      </c>
      <c r="T87" s="53"/>
    </row>
    <row r="88" spans="1:20" ht="23">
      <c r="A88" s="67" t="s">
        <v>82</v>
      </c>
      <c r="B88" s="12">
        <v>10.66</v>
      </c>
      <c r="C88" s="13">
        <f t="shared" si="61"/>
        <v>2.2385999999999999</v>
      </c>
      <c r="D88" s="13">
        <f t="shared" si="62"/>
        <v>12.8986</v>
      </c>
      <c r="E88" s="13">
        <f t="shared" si="63"/>
        <v>0.15228571428571427</v>
      </c>
      <c r="F88" s="13">
        <f t="shared" si="64"/>
        <v>0.18426571428571425</v>
      </c>
      <c r="G88" s="13">
        <f t="shared" si="65"/>
        <v>1.0660000000000001</v>
      </c>
      <c r="H88" s="13">
        <f t="shared" si="66"/>
        <v>1.522857142857143E-2</v>
      </c>
      <c r="I88" s="13">
        <f t="shared" si="67"/>
        <v>13.964600000000001</v>
      </c>
      <c r="J88" s="13">
        <f t="shared" si="68"/>
        <v>0.1675142857142857</v>
      </c>
      <c r="K88" s="25">
        <v>70</v>
      </c>
      <c r="L88" s="25">
        <v>17</v>
      </c>
      <c r="M88" s="32">
        <f t="shared" si="69"/>
        <v>0.62705882352941178</v>
      </c>
      <c r="N88" s="32">
        <f t="shared" si="70"/>
        <v>0.82144705882352942</v>
      </c>
      <c r="O88" s="32">
        <f t="shared" si="71"/>
        <v>0.19949428571428574</v>
      </c>
      <c r="P88" s="33">
        <f t="shared" si="72"/>
        <v>0.68976470588235295</v>
      </c>
      <c r="Q88" s="34">
        <f t="shared" si="73"/>
        <v>4.3493092273580078</v>
      </c>
      <c r="R88" s="16"/>
      <c r="S88" s="27">
        <v>3</v>
      </c>
      <c r="T88" s="53"/>
    </row>
    <row r="89" spans="1:20" ht="23">
      <c r="A89" s="46" t="s">
        <v>83</v>
      </c>
      <c r="B89" s="12">
        <v>21.8</v>
      </c>
      <c r="C89" s="13">
        <f t="shared" si="61"/>
        <v>4.5780000000000003</v>
      </c>
      <c r="D89" s="13">
        <f t="shared" si="62"/>
        <v>26.378</v>
      </c>
      <c r="E89" s="13">
        <f t="shared" si="63"/>
        <v>0.14533333333333334</v>
      </c>
      <c r="F89" s="13">
        <f t="shared" si="64"/>
        <v>0.17585333333333333</v>
      </c>
      <c r="G89" s="13">
        <f t="shared" si="65"/>
        <v>2.1800000000000002</v>
      </c>
      <c r="H89" s="13">
        <f t="shared" si="66"/>
        <v>1.4533333333333334E-2</v>
      </c>
      <c r="I89" s="13">
        <f t="shared" si="67"/>
        <v>28.558</v>
      </c>
      <c r="J89" s="13">
        <f t="shared" si="68"/>
        <v>0.15986666666666668</v>
      </c>
      <c r="K89" s="25">
        <v>150</v>
      </c>
      <c r="L89" s="25">
        <v>37</v>
      </c>
      <c r="M89" s="32">
        <f t="shared" si="69"/>
        <v>0.58918918918918917</v>
      </c>
      <c r="N89" s="32">
        <f t="shared" si="70"/>
        <v>0.77183783783783788</v>
      </c>
      <c r="O89" s="32">
        <f t="shared" si="71"/>
        <v>0.19038666666666668</v>
      </c>
      <c r="P89" s="33">
        <f t="shared" si="72"/>
        <v>0.64810810810810815</v>
      </c>
      <c r="Q89" s="34">
        <f t="shared" si="73"/>
        <v>4.6288573811509588</v>
      </c>
      <c r="R89" s="16"/>
      <c r="S89" s="27">
        <v>3</v>
      </c>
      <c r="T89" s="53"/>
    </row>
    <row r="90" spans="1:20" ht="23">
      <c r="A90" s="46" t="s">
        <v>84</v>
      </c>
      <c r="B90" s="41">
        <v>9.9</v>
      </c>
      <c r="C90" s="13">
        <f t="shared" si="61"/>
        <v>2.0790000000000002</v>
      </c>
      <c r="D90" s="13">
        <f t="shared" si="62"/>
        <v>11.979000000000001</v>
      </c>
      <c r="E90" s="13">
        <f t="shared" si="63"/>
        <v>0.14142857142857143</v>
      </c>
      <c r="F90" s="13">
        <f t="shared" si="64"/>
        <v>0.17112857142857144</v>
      </c>
      <c r="G90" s="13">
        <f t="shared" si="65"/>
        <v>0.9900000000000001</v>
      </c>
      <c r="H90" s="13">
        <f t="shared" si="66"/>
        <v>1.4142857142857145E-2</v>
      </c>
      <c r="I90" s="13">
        <f t="shared" si="67"/>
        <v>12.969000000000001</v>
      </c>
      <c r="J90" s="13">
        <f t="shared" si="68"/>
        <v>0.15557142857142858</v>
      </c>
      <c r="K90" s="68">
        <v>70</v>
      </c>
      <c r="L90" s="68">
        <v>17</v>
      </c>
      <c r="M90" s="32">
        <f t="shared" si="69"/>
        <v>0.58235294117647063</v>
      </c>
      <c r="N90" s="32">
        <f t="shared" si="70"/>
        <v>0.76288235294117657</v>
      </c>
      <c r="O90" s="32">
        <f t="shared" si="71"/>
        <v>0.18527142857142859</v>
      </c>
      <c r="P90" s="33">
        <f t="shared" si="72"/>
        <v>0.64058823529411768</v>
      </c>
      <c r="Q90" s="34">
        <f t="shared" si="73"/>
        <v>4.6831955922865012</v>
      </c>
      <c r="R90" s="34"/>
      <c r="S90" s="27">
        <v>3</v>
      </c>
      <c r="T90" s="53"/>
    </row>
    <row r="91" spans="1:20" ht="23">
      <c r="A91" s="46" t="s">
        <v>85</v>
      </c>
      <c r="B91" s="12">
        <v>12.9</v>
      </c>
      <c r="C91" s="13">
        <f t="shared" si="61"/>
        <v>2.7090000000000001</v>
      </c>
      <c r="D91" s="13">
        <f t="shared" si="62"/>
        <v>15.609</v>
      </c>
      <c r="E91" s="13">
        <f t="shared" si="63"/>
        <v>0.129</v>
      </c>
      <c r="F91" s="13">
        <f t="shared" si="64"/>
        <v>0.15609000000000001</v>
      </c>
      <c r="G91" s="13">
        <f t="shared" si="65"/>
        <v>1.29</v>
      </c>
      <c r="H91" s="13">
        <f t="shared" si="66"/>
        <v>1.29E-2</v>
      </c>
      <c r="I91" s="13">
        <f t="shared" si="67"/>
        <v>16.899000000000001</v>
      </c>
      <c r="J91" s="13">
        <f t="shared" si="68"/>
        <v>0.1419</v>
      </c>
      <c r="K91" s="25">
        <v>100</v>
      </c>
      <c r="L91" s="25">
        <v>25</v>
      </c>
      <c r="M91" s="32">
        <f t="shared" si="69"/>
        <v>0.51600000000000001</v>
      </c>
      <c r="N91" s="32">
        <f t="shared" si="70"/>
        <v>0.67596000000000001</v>
      </c>
      <c r="O91" s="32">
        <f t="shared" si="71"/>
        <v>0.16899</v>
      </c>
      <c r="P91" s="33">
        <f t="shared" si="72"/>
        <v>0.5676000000000001</v>
      </c>
      <c r="Q91" s="34">
        <f t="shared" si="73"/>
        <v>5.2854122621564477</v>
      </c>
      <c r="R91" s="16"/>
      <c r="S91" s="27">
        <v>3</v>
      </c>
      <c r="T91" s="53"/>
    </row>
    <row r="92" spans="1:20" ht="16">
      <c r="A92" s="46" t="s">
        <v>86</v>
      </c>
      <c r="B92" s="41">
        <v>11.86</v>
      </c>
      <c r="C92" s="13">
        <f t="shared" si="61"/>
        <v>2.4905999999999997</v>
      </c>
      <c r="D92" s="13">
        <f t="shared" si="62"/>
        <v>14.3506</v>
      </c>
      <c r="E92" s="13">
        <f t="shared" si="63"/>
        <v>0.1186</v>
      </c>
      <c r="F92" s="13">
        <f t="shared" si="64"/>
        <v>0.14350599999999999</v>
      </c>
      <c r="G92" s="13">
        <f t="shared" si="65"/>
        <v>1.1859999999999999</v>
      </c>
      <c r="H92" s="13">
        <f t="shared" si="66"/>
        <v>1.1859999999999999E-2</v>
      </c>
      <c r="I92" s="13">
        <f t="shared" si="67"/>
        <v>15.5366</v>
      </c>
      <c r="J92" s="13">
        <f t="shared" si="68"/>
        <v>0.13045999999999999</v>
      </c>
      <c r="K92" s="65">
        <v>100</v>
      </c>
      <c r="L92" s="66">
        <v>25</v>
      </c>
      <c r="M92" s="32">
        <f t="shared" si="69"/>
        <v>0.47439999999999999</v>
      </c>
      <c r="N92" s="32">
        <f t="shared" si="70"/>
        <v>0.62146400000000002</v>
      </c>
      <c r="O92" s="32">
        <f t="shared" si="71"/>
        <v>0.155366</v>
      </c>
      <c r="P92" s="33">
        <f t="shared" si="72"/>
        <v>0.52183999999999997</v>
      </c>
      <c r="Q92" s="34">
        <f t="shared" si="73"/>
        <v>5.748888548214012</v>
      </c>
      <c r="R92" s="34"/>
      <c r="S92" s="27">
        <v>3</v>
      </c>
      <c r="T92" s="53"/>
    </row>
    <row r="93" spans="1:20" ht="23">
      <c r="A93" s="69" t="s">
        <v>87</v>
      </c>
      <c r="B93" s="12">
        <v>19.93</v>
      </c>
      <c r="C93" s="13">
        <f t="shared" si="61"/>
        <v>4.1852999999999998</v>
      </c>
      <c r="D93" s="13">
        <f t="shared" si="62"/>
        <v>24.115299999999998</v>
      </c>
      <c r="E93" s="13">
        <f t="shared" si="63"/>
        <v>9.9650000000000002E-2</v>
      </c>
      <c r="F93" s="13">
        <f t="shared" si="64"/>
        <v>0.1205765</v>
      </c>
      <c r="G93" s="13">
        <f t="shared" si="65"/>
        <v>1.9930000000000001</v>
      </c>
      <c r="H93" s="13">
        <f t="shared" si="66"/>
        <v>9.9649999999999999E-3</v>
      </c>
      <c r="I93" s="13">
        <f t="shared" si="67"/>
        <v>26.108299999999996</v>
      </c>
      <c r="J93" s="13">
        <f t="shared" si="68"/>
        <v>0.109615</v>
      </c>
      <c r="K93" s="25">
        <v>200</v>
      </c>
      <c r="L93" s="25">
        <v>50</v>
      </c>
      <c r="M93" s="32">
        <f t="shared" si="69"/>
        <v>0.39860000000000001</v>
      </c>
      <c r="N93" s="32">
        <f t="shared" si="70"/>
        <v>0.52216599999999991</v>
      </c>
      <c r="O93" s="32">
        <f t="shared" si="71"/>
        <v>0.13054149999999998</v>
      </c>
      <c r="P93" s="33">
        <f t="shared" si="72"/>
        <v>0.43845999999999996</v>
      </c>
      <c r="Q93" s="34">
        <f t="shared" si="73"/>
        <v>6.8421292706290204</v>
      </c>
      <c r="R93" s="16"/>
      <c r="S93" s="27">
        <v>3</v>
      </c>
      <c r="T93" s="53"/>
    </row>
    <row r="94" spans="1:20" ht="23">
      <c r="A94" s="69" t="s">
        <v>88</v>
      </c>
      <c r="B94" s="41">
        <v>9.9</v>
      </c>
      <c r="C94" s="13">
        <f t="shared" si="61"/>
        <v>2.0790000000000002</v>
      </c>
      <c r="D94" s="13">
        <f t="shared" si="62"/>
        <v>11.979000000000001</v>
      </c>
      <c r="E94" s="13">
        <f t="shared" si="63"/>
        <v>9.9000000000000005E-2</v>
      </c>
      <c r="F94" s="13">
        <f t="shared" si="64"/>
        <v>0.11979000000000001</v>
      </c>
      <c r="G94" s="13">
        <f t="shared" si="65"/>
        <v>0.9900000000000001</v>
      </c>
      <c r="H94" s="13">
        <f t="shared" si="66"/>
        <v>9.9000000000000008E-3</v>
      </c>
      <c r="I94" s="13">
        <f t="shared" si="67"/>
        <v>12.969000000000001</v>
      </c>
      <c r="J94" s="13">
        <f t="shared" si="68"/>
        <v>0.10890000000000001</v>
      </c>
      <c r="K94" s="66">
        <v>100</v>
      </c>
      <c r="L94" s="66">
        <v>25</v>
      </c>
      <c r="M94" s="32">
        <f t="shared" si="69"/>
        <v>0.39600000000000002</v>
      </c>
      <c r="N94" s="32">
        <f t="shared" si="70"/>
        <v>0.51876</v>
      </c>
      <c r="O94" s="32">
        <f t="shared" si="71"/>
        <v>0.12969</v>
      </c>
      <c r="P94" s="33">
        <f t="shared" si="72"/>
        <v>0.43560000000000004</v>
      </c>
      <c r="Q94" s="34">
        <f t="shared" si="73"/>
        <v>6.8870523415977951</v>
      </c>
      <c r="R94" s="34"/>
      <c r="S94" s="27">
        <v>3</v>
      </c>
      <c r="T94" s="53"/>
    </row>
    <row r="95" spans="1:20" ht="34">
      <c r="A95" s="69" t="s">
        <v>89</v>
      </c>
      <c r="B95" s="70">
        <v>6.66</v>
      </c>
      <c r="C95" s="13">
        <f t="shared" si="61"/>
        <v>1.3986000000000001</v>
      </c>
      <c r="D95" s="13">
        <f t="shared" si="62"/>
        <v>8.0586000000000002</v>
      </c>
      <c r="E95" s="13">
        <f t="shared" si="63"/>
        <v>9.514285714285714E-2</v>
      </c>
      <c r="F95" s="13">
        <f t="shared" si="64"/>
        <v>0.11512285714285714</v>
      </c>
      <c r="G95" s="13">
        <f t="shared" si="65"/>
        <v>0.66600000000000004</v>
      </c>
      <c r="H95" s="13">
        <f t="shared" si="66"/>
        <v>9.5142857142857147E-3</v>
      </c>
      <c r="I95" s="13">
        <f t="shared" si="67"/>
        <v>8.7246000000000006</v>
      </c>
      <c r="J95" s="13">
        <f t="shared" si="68"/>
        <v>0.10465714285714285</v>
      </c>
      <c r="K95" s="25">
        <v>70</v>
      </c>
      <c r="L95" s="25">
        <v>17</v>
      </c>
      <c r="M95" s="32">
        <f t="shared" si="69"/>
        <v>0.39176470588235296</v>
      </c>
      <c r="N95" s="32">
        <f t="shared" si="70"/>
        <v>0.51321176470588237</v>
      </c>
      <c r="O95" s="32">
        <f t="shared" si="71"/>
        <v>0.12463714285714286</v>
      </c>
      <c r="P95" s="33">
        <f t="shared" si="72"/>
        <v>0.43094117647058827</v>
      </c>
      <c r="Q95" s="34">
        <f t="shared" si="73"/>
        <v>6.9615069615069611</v>
      </c>
      <c r="R95" s="16"/>
      <c r="S95" s="27">
        <v>3</v>
      </c>
      <c r="T95" s="53"/>
    </row>
    <row r="96" spans="1:20" ht="16">
      <c r="A96" s="69" t="s">
        <v>90</v>
      </c>
      <c r="B96" s="41">
        <v>9.4</v>
      </c>
      <c r="C96" s="13">
        <f t="shared" si="61"/>
        <v>1.974</v>
      </c>
      <c r="D96" s="13">
        <f t="shared" si="62"/>
        <v>11.374000000000001</v>
      </c>
      <c r="E96" s="13">
        <f t="shared" si="63"/>
        <v>9.4E-2</v>
      </c>
      <c r="F96" s="13">
        <f t="shared" si="64"/>
        <v>0.11374000000000001</v>
      </c>
      <c r="G96" s="13">
        <f t="shared" si="65"/>
        <v>0.94000000000000006</v>
      </c>
      <c r="H96" s="13">
        <f t="shared" si="66"/>
        <v>9.4000000000000004E-3</v>
      </c>
      <c r="I96" s="13">
        <f t="shared" si="67"/>
        <v>12.314</v>
      </c>
      <c r="J96" s="13">
        <f t="shared" si="68"/>
        <v>0.10340000000000001</v>
      </c>
      <c r="K96" s="66">
        <v>100</v>
      </c>
      <c r="L96" s="66">
        <v>25</v>
      </c>
      <c r="M96" s="32">
        <f t="shared" si="69"/>
        <v>0.376</v>
      </c>
      <c r="N96" s="32">
        <f t="shared" si="70"/>
        <v>0.49256</v>
      </c>
      <c r="O96" s="32">
        <f t="shared" si="71"/>
        <v>0.12314</v>
      </c>
      <c r="P96" s="33">
        <f t="shared" si="72"/>
        <v>0.41359999999999997</v>
      </c>
      <c r="Q96" s="34">
        <f t="shared" si="73"/>
        <v>7.2533849129593815</v>
      </c>
      <c r="R96" s="34"/>
      <c r="S96" s="27">
        <v>3</v>
      </c>
      <c r="T96" s="53"/>
    </row>
    <row r="97" spans="1:20" ht="16">
      <c r="A97" s="69" t="s">
        <v>91</v>
      </c>
      <c r="B97" s="70">
        <v>5.42</v>
      </c>
      <c r="C97" s="13">
        <f t="shared" si="61"/>
        <v>1.1381999999999999</v>
      </c>
      <c r="D97" s="13">
        <f t="shared" si="62"/>
        <v>6.5581999999999994</v>
      </c>
      <c r="E97" s="13">
        <f t="shared" si="63"/>
        <v>7.742857142857143E-2</v>
      </c>
      <c r="F97" s="13">
        <f t="shared" si="64"/>
        <v>9.3688571428571427E-2</v>
      </c>
      <c r="G97" s="13">
        <f t="shared" si="65"/>
        <v>0.54200000000000004</v>
      </c>
      <c r="H97" s="13">
        <f t="shared" si="66"/>
        <v>7.7428571428571433E-3</v>
      </c>
      <c r="I97" s="13">
        <f t="shared" si="67"/>
        <v>7.1001999999999992</v>
      </c>
      <c r="J97" s="13">
        <f t="shared" si="68"/>
        <v>8.5171428571428578E-2</v>
      </c>
      <c r="K97" s="25">
        <v>70</v>
      </c>
      <c r="L97" s="25">
        <v>17</v>
      </c>
      <c r="M97" s="32">
        <f t="shared" si="69"/>
        <v>0.31882352941176473</v>
      </c>
      <c r="N97" s="32">
        <f t="shared" si="70"/>
        <v>0.41765882352941169</v>
      </c>
      <c r="O97" s="32">
        <f t="shared" si="71"/>
        <v>0.10143142857142856</v>
      </c>
      <c r="P97" s="33">
        <f t="shared" si="72"/>
        <v>0.35070588235294115</v>
      </c>
      <c r="Q97" s="34">
        <f t="shared" si="73"/>
        <v>8.5541764508554188</v>
      </c>
      <c r="R97" s="16"/>
      <c r="S97" s="27">
        <v>3</v>
      </c>
      <c r="T97" s="53"/>
    </row>
    <row r="98" spans="1:20" ht="16">
      <c r="A98" s="69"/>
      <c r="B98" s="70"/>
      <c r="C98" s="13"/>
      <c r="D98" s="13"/>
      <c r="E98" s="13"/>
      <c r="F98" s="13"/>
      <c r="G98" s="13"/>
      <c r="H98" s="13"/>
      <c r="I98" s="13"/>
      <c r="J98" s="13"/>
      <c r="K98" s="25"/>
      <c r="L98" s="25"/>
      <c r="M98" s="32"/>
      <c r="N98" s="32"/>
      <c r="O98" s="32"/>
      <c r="P98" s="33"/>
      <c r="Q98" s="34"/>
      <c r="R98" s="16"/>
      <c r="S98" s="27"/>
      <c r="T98" s="53"/>
    </row>
    <row r="99" spans="1:20" ht="16">
      <c r="A99" s="71"/>
      <c r="B99" s="70"/>
      <c r="C99" s="72"/>
      <c r="D99" s="73"/>
      <c r="E99" s="73"/>
      <c r="F99" s="13"/>
      <c r="G99" s="72"/>
      <c r="H99" s="13"/>
      <c r="I99" s="72"/>
      <c r="J99" s="72"/>
      <c r="K99" s="25"/>
      <c r="L99" s="25"/>
      <c r="M99" s="74"/>
      <c r="N99" s="74"/>
      <c r="O99" s="59"/>
      <c r="P99" s="75"/>
      <c r="Q99" s="58"/>
      <c r="R99" s="16"/>
      <c r="S99" s="27"/>
      <c r="T99" s="53"/>
    </row>
    <row r="100" spans="1:20" ht="16">
      <c r="A100" s="71"/>
      <c r="B100" s="70"/>
      <c r="C100" s="72"/>
      <c r="D100" s="73"/>
      <c r="E100" s="73"/>
      <c r="F100" s="72"/>
      <c r="G100" s="72"/>
      <c r="H100" s="13"/>
      <c r="I100" s="72"/>
      <c r="J100" s="72"/>
      <c r="K100" s="25"/>
      <c r="L100" s="25"/>
      <c r="M100" s="74"/>
      <c r="N100" s="74"/>
      <c r="O100" s="59"/>
      <c r="P100" s="75"/>
      <c r="Q100" s="58"/>
      <c r="R100" s="16"/>
      <c r="S100" s="27"/>
      <c r="T100" s="53"/>
    </row>
    <row r="101" spans="1:20" ht="16">
      <c r="A101" s="18" t="s">
        <v>35</v>
      </c>
      <c r="B101" s="49">
        <f>B87+B88+B89+B90+B91+B92+B93+B94+B95+B96+B97</f>
        <v>129.32999999999998</v>
      </c>
      <c r="C101" s="13">
        <f>(B101*21%)</f>
        <v>27.159299999999995</v>
      </c>
      <c r="D101" s="13">
        <f>B101+C101</f>
        <v>156.48929999999999</v>
      </c>
      <c r="E101" s="13">
        <f>B101/K101</f>
        <v>0.11757272727272726</v>
      </c>
      <c r="F101" s="13">
        <f>E101+(E101*21%)</f>
        <v>0.14226299999999997</v>
      </c>
      <c r="G101" s="13">
        <f>B101*10%</f>
        <v>12.933</v>
      </c>
      <c r="H101" s="13">
        <f>G101/K101</f>
        <v>1.1757272727272727E-2</v>
      </c>
      <c r="I101" s="13">
        <f>B101+C101+G101</f>
        <v>169.42229999999998</v>
      </c>
      <c r="J101" s="13">
        <f>E101+H101</f>
        <v>0.12933</v>
      </c>
      <c r="K101" s="25">
        <f>SUM(K87:K100)</f>
        <v>1100</v>
      </c>
      <c r="L101" s="25">
        <f>SUM(L87:L100)</f>
        <v>272</v>
      </c>
      <c r="M101" s="32">
        <f>B101/L101</f>
        <v>0.47547794117647052</v>
      </c>
      <c r="N101" s="32">
        <f>I101/L101</f>
        <v>0.62287610294117635</v>
      </c>
      <c r="O101" s="32">
        <f>I101/K101</f>
        <v>0.1540202727272727</v>
      </c>
      <c r="P101" s="33">
        <f>(B101+G101)/L101</f>
        <v>0.52302573529411756</v>
      </c>
      <c r="Q101" s="34">
        <f>S101/P101</f>
        <v>5.2578674708111039</v>
      </c>
      <c r="R101" s="16"/>
      <c r="S101" s="27">
        <f>SUM(S87:S100)/12</f>
        <v>2.75</v>
      </c>
      <c r="T101" s="53"/>
    </row>
    <row r="102" spans="1:20" ht="80">
      <c r="A102" s="76" t="s">
        <v>92</v>
      </c>
      <c r="B102" s="2" t="s">
        <v>1</v>
      </c>
      <c r="C102" s="3" t="s">
        <v>2</v>
      </c>
      <c r="D102" s="3" t="s">
        <v>3</v>
      </c>
      <c r="E102" s="3" t="s">
        <v>4</v>
      </c>
      <c r="F102" s="3" t="s">
        <v>5</v>
      </c>
      <c r="G102" s="4" t="s">
        <v>6</v>
      </c>
      <c r="H102" s="4" t="s">
        <v>7</v>
      </c>
      <c r="I102" s="4" t="s">
        <v>8</v>
      </c>
      <c r="J102" s="4" t="s">
        <v>9</v>
      </c>
      <c r="K102" s="5" t="s">
        <v>10</v>
      </c>
      <c r="L102" s="5" t="s">
        <v>11</v>
      </c>
      <c r="M102" s="4" t="s">
        <v>12</v>
      </c>
      <c r="N102" s="4" t="s">
        <v>13</v>
      </c>
      <c r="O102" s="4" t="s">
        <v>14</v>
      </c>
      <c r="P102" s="6" t="s">
        <v>15</v>
      </c>
      <c r="Q102" s="7" t="s">
        <v>16</v>
      </c>
      <c r="R102" s="8" t="s">
        <v>17</v>
      </c>
      <c r="S102" s="9" t="s">
        <v>18</v>
      </c>
      <c r="T102" s="51"/>
    </row>
    <row r="103" spans="1:20" ht="16">
      <c r="A103" s="77" t="s">
        <v>93</v>
      </c>
      <c r="B103" s="78">
        <v>13.72</v>
      </c>
      <c r="C103" s="13">
        <f>(B103*21%)</f>
        <v>2.8812000000000002</v>
      </c>
      <c r="D103" s="13">
        <f>B103+C103</f>
        <v>16.601200000000002</v>
      </c>
      <c r="E103" s="13">
        <f>B103/K103</f>
        <v>0.13720000000000002</v>
      </c>
      <c r="F103" s="13">
        <f>E103+(E103*21%)</f>
        <v>0.16601200000000002</v>
      </c>
      <c r="G103" s="13">
        <f>B103*10%</f>
        <v>1.3720000000000001</v>
      </c>
      <c r="H103" s="13">
        <f>G103/K103</f>
        <v>1.3720000000000001E-2</v>
      </c>
      <c r="I103" s="13">
        <f>B103+C103+G103</f>
        <v>17.973200000000002</v>
      </c>
      <c r="J103" s="13">
        <f>E103+H103</f>
        <v>0.15092000000000003</v>
      </c>
      <c r="K103" s="25">
        <v>100</v>
      </c>
      <c r="L103" s="25">
        <v>10</v>
      </c>
      <c r="M103" s="32">
        <f>B103/L103</f>
        <v>1.3720000000000001</v>
      </c>
      <c r="N103" s="32">
        <f>I103/L103</f>
        <v>1.7973200000000003</v>
      </c>
      <c r="O103" s="32">
        <f>I103/K103</f>
        <v>0.17973200000000003</v>
      </c>
      <c r="P103" s="33">
        <f>(B103+G103)/L103</f>
        <v>1.5092000000000001</v>
      </c>
      <c r="Q103" s="34">
        <f>S103/P103</f>
        <v>2.6504108136761197</v>
      </c>
      <c r="R103" s="16"/>
      <c r="S103" s="27">
        <v>4</v>
      </c>
      <c r="T103" s="53"/>
    </row>
    <row r="104" spans="1:20" ht="16">
      <c r="A104" s="77" t="s">
        <v>94</v>
      </c>
      <c r="B104" s="78">
        <v>7.8</v>
      </c>
      <c r="C104" s="13">
        <f>(B104*21%)</f>
        <v>1.6379999999999999</v>
      </c>
      <c r="D104" s="13">
        <f>B104+C104</f>
        <v>9.4379999999999988</v>
      </c>
      <c r="E104" s="13">
        <f>B104/K104</f>
        <v>7.8E-2</v>
      </c>
      <c r="F104" s="13">
        <f>E104+(E104*21%)</f>
        <v>9.4379999999999992E-2</v>
      </c>
      <c r="G104" s="13">
        <f>B104*10%</f>
        <v>0.78</v>
      </c>
      <c r="H104" s="13">
        <f>G104/K104</f>
        <v>7.8000000000000005E-3</v>
      </c>
      <c r="I104" s="13">
        <f>B104+C104+G104</f>
        <v>10.217999999999998</v>
      </c>
      <c r="J104" s="13">
        <f>E104+H104</f>
        <v>8.5800000000000001E-2</v>
      </c>
      <c r="K104" s="25">
        <v>100</v>
      </c>
      <c r="L104" s="25">
        <v>10</v>
      </c>
      <c r="M104" s="32">
        <f>B104/L104</f>
        <v>0.78</v>
      </c>
      <c r="N104" s="32">
        <f>I104/L104</f>
        <v>1.0217999999999998</v>
      </c>
      <c r="O104" s="32">
        <f>I104/K104</f>
        <v>0.10217999999999998</v>
      </c>
      <c r="P104" s="33">
        <f>(B104+G104)/L104</f>
        <v>0.85799999999999998</v>
      </c>
      <c r="Q104" s="34">
        <f>S104/P104</f>
        <v>3.4965034965034967</v>
      </c>
      <c r="R104" s="16"/>
      <c r="S104" s="27">
        <v>3</v>
      </c>
      <c r="T104" s="53"/>
    </row>
    <row r="105" spans="1:20" ht="16">
      <c r="A105" s="77" t="s">
        <v>95</v>
      </c>
      <c r="B105" s="78">
        <v>7.29</v>
      </c>
      <c r="C105" s="13">
        <f>(B105*21%)</f>
        <v>1.5308999999999999</v>
      </c>
      <c r="D105" s="13">
        <f>B105+C105</f>
        <v>8.8209</v>
      </c>
      <c r="E105" s="13">
        <f>B105/K105</f>
        <v>7.2900000000000006E-2</v>
      </c>
      <c r="F105" s="13">
        <f>E105+(E105*21%)</f>
        <v>8.820900000000001E-2</v>
      </c>
      <c r="G105" s="13">
        <f>B105*10%</f>
        <v>0.72900000000000009</v>
      </c>
      <c r="H105" s="13">
        <f>G105/K105</f>
        <v>7.2900000000000013E-3</v>
      </c>
      <c r="I105" s="13">
        <f>B105+C105+G105</f>
        <v>9.5499000000000009</v>
      </c>
      <c r="J105" s="13">
        <f>E105+H105</f>
        <v>8.0190000000000011E-2</v>
      </c>
      <c r="K105" s="25">
        <v>100</v>
      </c>
      <c r="L105" s="25">
        <v>10</v>
      </c>
      <c r="M105" s="32">
        <f>B105/L105</f>
        <v>0.72899999999999998</v>
      </c>
      <c r="N105" s="32">
        <f>I105/L105</f>
        <v>0.95499000000000012</v>
      </c>
      <c r="O105" s="32">
        <f>I105/K105</f>
        <v>9.5499000000000014E-2</v>
      </c>
      <c r="P105" s="33">
        <f>(B105+G105)/L105</f>
        <v>0.80190000000000006</v>
      </c>
      <c r="Q105" s="34">
        <f>S105/P105</f>
        <v>3.7411148522259632</v>
      </c>
      <c r="R105" s="16"/>
      <c r="S105" s="27">
        <v>3</v>
      </c>
      <c r="T105" s="53"/>
    </row>
    <row r="106" spans="1:20" ht="16">
      <c r="A106" s="77" t="s">
        <v>96</v>
      </c>
      <c r="B106" s="78">
        <v>7.07</v>
      </c>
      <c r="C106" s="13">
        <f>(B106*21%)</f>
        <v>1.4846999999999999</v>
      </c>
      <c r="D106" s="13">
        <f>B106+C106</f>
        <v>8.5547000000000004</v>
      </c>
      <c r="E106" s="13">
        <f>B106/K106</f>
        <v>7.0699999999999999E-2</v>
      </c>
      <c r="F106" s="13">
        <f>E106+(E106*21%)</f>
        <v>8.5546999999999998E-2</v>
      </c>
      <c r="G106" s="13">
        <f>B106*10%</f>
        <v>0.70700000000000007</v>
      </c>
      <c r="H106" s="13">
        <f>G106/K106</f>
        <v>7.0700000000000008E-3</v>
      </c>
      <c r="I106" s="13">
        <f>B106+C106+G106</f>
        <v>9.2617000000000012</v>
      </c>
      <c r="J106" s="13">
        <f>E106+H106</f>
        <v>7.7770000000000006E-2</v>
      </c>
      <c r="K106" s="25">
        <v>100</v>
      </c>
      <c r="L106" s="25">
        <v>10</v>
      </c>
      <c r="M106" s="32">
        <f>B106/L106</f>
        <v>0.70700000000000007</v>
      </c>
      <c r="N106" s="32">
        <f>I106/L106</f>
        <v>0.92617000000000016</v>
      </c>
      <c r="O106" s="32">
        <f>I106/K106</f>
        <v>9.2617000000000005E-2</v>
      </c>
      <c r="P106" s="33">
        <f>(B106+G106)/L106</f>
        <v>0.77770000000000006</v>
      </c>
      <c r="Q106" s="34">
        <f>S106/P106</f>
        <v>3.8575286100038571</v>
      </c>
      <c r="R106" s="16"/>
      <c r="S106" s="27">
        <v>3</v>
      </c>
      <c r="T106" s="53"/>
    </row>
    <row r="107" spans="1:20" ht="16">
      <c r="A107" s="77" t="s">
        <v>97</v>
      </c>
      <c r="B107" s="78">
        <v>6.54</v>
      </c>
      <c r="C107" s="13">
        <f>(B107*21%)</f>
        <v>1.3734</v>
      </c>
      <c r="D107" s="13">
        <f>B107+C107</f>
        <v>7.9134000000000002</v>
      </c>
      <c r="E107" s="13">
        <f>B107/K107</f>
        <v>6.54E-2</v>
      </c>
      <c r="F107" s="13">
        <f>E107+(E107*21%)</f>
        <v>7.9133999999999996E-2</v>
      </c>
      <c r="G107" s="13">
        <f>B107*10%</f>
        <v>0.65400000000000003</v>
      </c>
      <c r="H107" s="13">
        <f>G107/K107</f>
        <v>6.5400000000000007E-3</v>
      </c>
      <c r="I107" s="13">
        <f>B107+C107+G107</f>
        <v>8.567400000000001</v>
      </c>
      <c r="J107" s="13">
        <f>E107+H107</f>
        <v>7.1940000000000004E-2</v>
      </c>
      <c r="K107" s="25">
        <v>100</v>
      </c>
      <c r="L107" s="25">
        <v>10</v>
      </c>
      <c r="M107" s="32">
        <f>B107/L107</f>
        <v>0.65400000000000003</v>
      </c>
      <c r="N107" s="32">
        <f>I107/L107</f>
        <v>0.85674000000000006</v>
      </c>
      <c r="O107" s="32">
        <f>I107/K107</f>
        <v>8.5674000000000014E-2</v>
      </c>
      <c r="P107" s="33">
        <f>(B107+G107)/L107</f>
        <v>0.71940000000000004</v>
      </c>
      <c r="Q107" s="34">
        <f>S107/P107</f>
        <v>4.1701417848206841</v>
      </c>
      <c r="R107" s="16"/>
      <c r="S107" s="27">
        <v>3</v>
      </c>
      <c r="T107" s="53"/>
    </row>
    <row r="108" spans="1:20" ht="16">
      <c r="A108" s="77"/>
      <c r="B108" s="78"/>
      <c r="C108" s="13"/>
      <c r="D108" s="13"/>
      <c r="E108" s="13"/>
      <c r="F108" s="13"/>
      <c r="G108" s="13"/>
      <c r="H108" s="13"/>
      <c r="I108" s="13"/>
      <c r="J108" s="13"/>
      <c r="K108" s="25"/>
      <c r="L108" s="25"/>
      <c r="M108" s="59"/>
      <c r="N108" s="59"/>
      <c r="O108" s="59"/>
      <c r="P108" s="57"/>
      <c r="Q108" s="58"/>
      <c r="R108" s="16"/>
      <c r="S108" s="27"/>
      <c r="T108" s="53"/>
    </row>
    <row r="109" spans="1:20" ht="16">
      <c r="A109" s="77"/>
      <c r="B109" s="78"/>
      <c r="C109" s="13"/>
      <c r="D109" s="13"/>
      <c r="E109" s="13"/>
      <c r="F109" s="13"/>
      <c r="G109" s="13"/>
      <c r="H109" s="13"/>
      <c r="I109" s="13"/>
      <c r="J109" s="13"/>
      <c r="K109" s="25"/>
      <c r="L109" s="25"/>
      <c r="M109" s="59"/>
      <c r="N109" s="59"/>
      <c r="O109" s="59"/>
      <c r="P109" s="57"/>
      <c r="Q109" s="58"/>
      <c r="R109" s="16"/>
      <c r="S109" s="27"/>
      <c r="T109" s="53"/>
    </row>
    <row r="110" spans="1:20" ht="16">
      <c r="A110" s="77"/>
      <c r="B110" s="78"/>
      <c r="C110" s="13"/>
      <c r="D110" s="13"/>
      <c r="E110" s="13"/>
      <c r="F110" s="13"/>
      <c r="G110" s="13"/>
      <c r="H110" s="13"/>
      <c r="I110" s="13"/>
      <c r="J110" s="13"/>
      <c r="K110" s="25"/>
      <c r="L110" s="25"/>
      <c r="M110" s="59"/>
      <c r="N110" s="59"/>
      <c r="O110" s="59"/>
      <c r="P110" s="57"/>
      <c r="Q110" s="58"/>
      <c r="R110" s="16"/>
      <c r="S110" s="27"/>
      <c r="T110" s="53"/>
    </row>
    <row r="111" spans="1:20" ht="16">
      <c r="A111" s="77"/>
      <c r="B111" s="78"/>
      <c r="C111" s="13"/>
      <c r="D111" s="13"/>
      <c r="E111" s="13"/>
      <c r="F111" s="13"/>
      <c r="G111" s="13"/>
      <c r="H111" s="13"/>
      <c r="I111" s="13"/>
      <c r="J111" s="13"/>
      <c r="K111" s="25"/>
      <c r="L111" s="25"/>
      <c r="M111" s="59"/>
      <c r="N111" s="59"/>
      <c r="O111" s="59"/>
      <c r="P111" s="57"/>
      <c r="Q111" s="58"/>
      <c r="R111" s="16"/>
      <c r="S111" s="27"/>
      <c r="T111" s="53"/>
    </row>
    <row r="112" spans="1:20" ht="16">
      <c r="A112" s="77"/>
      <c r="B112" s="78"/>
      <c r="C112" s="13"/>
      <c r="D112" s="13"/>
      <c r="E112" s="13"/>
      <c r="F112" s="13"/>
      <c r="G112" s="13"/>
      <c r="H112" s="13"/>
      <c r="I112" s="13"/>
      <c r="J112" s="13"/>
      <c r="K112" s="25"/>
      <c r="L112" s="25"/>
      <c r="M112" s="59"/>
      <c r="N112" s="59"/>
      <c r="O112" s="59"/>
      <c r="P112" s="57"/>
      <c r="Q112" s="58"/>
      <c r="R112" s="16"/>
      <c r="S112" s="27"/>
      <c r="T112" s="53"/>
    </row>
    <row r="113" spans="1:20" ht="16">
      <c r="A113" s="77"/>
      <c r="B113" s="78"/>
      <c r="C113" s="13"/>
      <c r="D113" s="13"/>
      <c r="E113" s="13"/>
      <c r="F113" s="13"/>
      <c r="G113" s="13"/>
      <c r="H113" s="13"/>
      <c r="I113" s="13"/>
      <c r="J113" s="13"/>
      <c r="K113" s="25"/>
      <c r="L113" s="25"/>
      <c r="M113" s="59"/>
      <c r="N113" s="59"/>
      <c r="O113" s="59"/>
      <c r="P113" s="57"/>
      <c r="Q113" s="58"/>
      <c r="R113" s="16"/>
      <c r="S113" s="27"/>
      <c r="T113" s="53"/>
    </row>
    <row r="114" spans="1:20" ht="16">
      <c r="A114" s="77"/>
      <c r="B114" s="78"/>
      <c r="C114" s="13"/>
      <c r="D114" s="13"/>
      <c r="E114" s="13"/>
      <c r="F114" s="13"/>
      <c r="G114" s="13"/>
      <c r="H114" s="13"/>
      <c r="I114" s="13"/>
      <c r="J114" s="13"/>
      <c r="K114" s="25"/>
      <c r="L114" s="25"/>
      <c r="M114" s="59"/>
      <c r="N114" s="59"/>
      <c r="O114" s="59"/>
      <c r="P114" s="57"/>
      <c r="Q114" s="58"/>
      <c r="R114" s="16"/>
      <c r="S114" s="27"/>
      <c r="T114" s="53"/>
    </row>
    <row r="115" spans="1:20" ht="16">
      <c r="A115" s="77"/>
      <c r="B115" s="78"/>
      <c r="C115" s="13"/>
      <c r="D115" s="13"/>
      <c r="E115" s="13"/>
      <c r="F115" s="13"/>
      <c r="G115" s="13"/>
      <c r="H115" s="13"/>
      <c r="I115" s="13"/>
      <c r="J115" s="13"/>
      <c r="K115" s="25"/>
      <c r="L115" s="25"/>
      <c r="M115" s="59"/>
      <c r="N115" s="59"/>
      <c r="O115" s="59"/>
      <c r="P115" s="57"/>
      <c r="Q115" s="58"/>
      <c r="R115" s="16"/>
      <c r="S115" s="27"/>
      <c r="T115" s="53"/>
    </row>
    <row r="116" spans="1:20" ht="16">
      <c r="A116" s="77"/>
      <c r="B116" s="78"/>
      <c r="C116" s="13"/>
      <c r="D116" s="13"/>
      <c r="E116" s="13"/>
      <c r="F116" s="13"/>
      <c r="G116" s="13"/>
      <c r="H116" s="13"/>
      <c r="I116" s="13"/>
      <c r="J116" s="13"/>
      <c r="K116" s="25"/>
      <c r="L116" s="25"/>
      <c r="M116" s="59"/>
      <c r="N116" s="59"/>
      <c r="O116" s="59"/>
      <c r="P116" s="57"/>
      <c r="Q116" s="58"/>
      <c r="R116" s="16"/>
      <c r="S116" s="27"/>
      <c r="T116" s="53"/>
    </row>
    <row r="117" spans="1:20" ht="16">
      <c r="A117" s="18" t="s">
        <v>35</v>
      </c>
      <c r="B117" s="49">
        <f>B104+B105+B106+B107+B108+B109+B110+B111+B112+B113+B114</f>
        <v>28.7</v>
      </c>
      <c r="C117" s="13">
        <f>(B117*21%)</f>
        <v>6.0269999999999992</v>
      </c>
      <c r="D117" s="13">
        <f>B117+C117</f>
        <v>34.726999999999997</v>
      </c>
      <c r="E117" s="13">
        <f>B117/K117</f>
        <v>5.74E-2</v>
      </c>
      <c r="F117" s="13">
        <f>E117+(E117*21%)</f>
        <v>6.9454000000000002E-2</v>
      </c>
      <c r="G117" s="13">
        <f>B117*10%</f>
        <v>2.87</v>
      </c>
      <c r="H117" s="13">
        <f>G117/K117</f>
        <v>5.7400000000000003E-3</v>
      </c>
      <c r="I117" s="13">
        <f>B117+C117+G117</f>
        <v>37.596999999999994</v>
      </c>
      <c r="J117" s="13">
        <f>E117+H117</f>
        <v>6.3140000000000002E-2</v>
      </c>
      <c r="K117" s="79">
        <f>SUM(K103:K116)</f>
        <v>500</v>
      </c>
      <c r="L117" s="79">
        <f>SUM(L103:L116)</f>
        <v>50</v>
      </c>
      <c r="M117" s="32">
        <f>B117/L117</f>
        <v>0.57399999999999995</v>
      </c>
      <c r="N117" s="32">
        <f>I117/L117</f>
        <v>0.75193999999999983</v>
      </c>
      <c r="O117" s="32">
        <f>I117/K117</f>
        <v>7.5193999999999983E-2</v>
      </c>
      <c r="P117" s="33">
        <f>(B117+G117)/L117</f>
        <v>0.63139999999999996</v>
      </c>
      <c r="Q117" s="34">
        <f>S117/P117</f>
        <v>5.0681026290782398</v>
      </c>
      <c r="R117" s="80"/>
      <c r="S117" s="27">
        <f>SUM(S103:S116)/5</f>
        <v>3.2</v>
      </c>
      <c r="T117" s="10"/>
    </row>
    <row r="118" spans="1:20" ht="55">
      <c r="A118" s="81" t="s">
        <v>98</v>
      </c>
      <c r="B118" s="82" t="s">
        <v>1</v>
      </c>
      <c r="C118" s="3" t="s">
        <v>2</v>
      </c>
      <c r="D118" s="3" t="s">
        <v>3</v>
      </c>
      <c r="E118" s="3" t="s">
        <v>4</v>
      </c>
      <c r="F118" s="3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83" t="s">
        <v>10</v>
      </c>
      <c r="L118" s="83" t="s">
        <v>11</v>
      </c>
      <c r="M118" s="84" t="s">
        <v>99</v>
      </c>
      <c r="N118" s="84" t="s">
        <v>100</v>
      </c>
      <c r="O118" s="84" t="s">
        <v>101</v>
      </c>
      <c r="P118" s="85" t="s">
        <v>102</v>
      </c>
      <c r="Q118" s="86" t="s">
        <v>103</v>
      </c>
      <c r="R118" s="7" t="s">
        <v>16</v>
      </c>
      <c r="S118" s="9" t="s">
        <v>18</v>
      </c>
      <c r="T118" s="51"/>
    </row>
    <row r="119" spans="1:20" ht="16">
      <c r="A119" s="69" t="s">
        <v>104</v>
      </c>
      <c r="B119" s="78">
        <v>0.57999999999999996</v>
      </c>
      <c r="C119" s="13">
        <f t="shared" ref="C119:C124" si="74">(B119*21%)</f>
        <v>0.12179999999999999</v>
      </c>
      <c r="D119" s="13">
        <f t="shared" ref="D119:D124" si="75">B119+C119</f>
        <v>0.70179999999999998</v>
      </c>
      <c r="E119" s="13">
        <f t="shared" ref="E119:E124" si="76">B119/K119</f>
        <v>1.7575757575757574E-2</v>
      </c>
      <c r="F119" s="13">
        <f t="shared" ref="F119:F124" si="77">E119+(E119*21%)</f>
        <v>2.1266666666666666E-2</v>
      </c>
      <c r="G119" s="13">
        <f t="shared" ref="G119:G124" si="78">B119*10%</f>
        <v>5.7999999999999996E-2</v>
      </c>
      <c r="H119" s="13">
        <f t="shared" ref="H119:H124" si="79">G119/K119</f>
        <v>1.7575757575757575E-3</v>
      </c>
      <c r="I119" s="13">
        <f>D119+G119</f>
        <v>0.75980000000000003</v>
      </c>
      <c r="J119" s="13">
        <f t="shared" ref="J119:J124" si="80">E119+H119</f>
        <v>1.9333333333333331E-2</v>
      </c>
      <c r="K119" s="25">
        <v>33</v>
      </c>
      <c r="L119" s="59"/>
      <c r="M119" s="59"/>
      <c r="N119" s="59"/>
      <c r="O119" s="59"/>
      <c r="P119" s="87">
        <v>0.8</v>
      </c>
      <c r="Q119" s="88">
        <f t="shared" ref="Q119:Q124" si="81">B119+G119</f>
        <v>0.6379999999999999</v>
      </c>
      <c r="R119" s="16">
        <f t="shared" ref="R119:R124" si="82">S119/Q119</f>
        <v>4.7021943573667722</v>
      </c>
      <c r="S119" s="27">
        <v>3</v>
      </c>
      <c r="T119" s="53"/>
    </row>
    <row r="120" spans="1:20" ht="16">
      <c r="A120" s="69" t="s">
        <v>105</v>
      </c>
      <c r="B120" s="78">
        <v>0.55249999999999999</v>
      </c>
      <c r="C120" s="13">
        <f t="shared" si="74"/>
        <v>0.11602499999999999</v>
      </c>
      <c r="D120" s="13">
        <f t="shared" si="75"/>
        <v>0.66852500000000004</v>
      </c>
      <c r="E120" s="13">
        <f t="shared" si="76"/>
        <v>1.6742424242424243E-2</v>
      </c>
      <c r="F120" s="13">
        <f t="shared" si="77"/>
        <v>2.0258333333333333E-2</v>
      </c>
      <c r="G120" s="13">
        <f t="shared" si="78"/>
        <v>5.525E-2</v>
      </c>
      <c r="H120" s="13">
        <f t="shared" si="79"/>
        <v>1.6742424242424242E-3</v>
      </c>
      <c r="I120" s="13">
        <f t="shared" ref="I120:I124" si="83">B120+C120+G120</f>
        <v>0.72377500000000006</v>
      </c>
      <c r="J120" s="13">
        <f t="shared" si="80"/>
        <v>1.8416666666666668E-2</v>
      </c>
      <c r="K120" s="25">
        <v>33</v>
      </c>
      <c r="L120" s="59"/>
      <c r="M120" s="59"/>
      <c r="N120" s="59"/>
      <c r="O120" s="59"/>
      <c r="P120" s="87">
        <v>0.8</v>
      </c>
      <c r="Q120" s="88">
        <f t="shared" si="81"/>
        <v>0.60775000000000001</v>
      </c>
      <c r="R120" s="16">
        <f t="shared" si="82"/>
        <v>4.113533525298231</v>
      </c>
      <c r="S120" s="27">
        <v>2.5</v>
      </c>
      <c r="T120" s="53"/>
    </row>
    <row r="121" spans="1:20" ht="16">
      <c r="A121" s="69" t="s">
        <v>106</v>
      </c>
      <c r="B121" s="78">
        <v>0.40200000000000002</v>
      </c>
      <c r="C121" s="13">
        <f t="shared" si="74"/>
        <v>8.4419999999999995E-2</v>
      </c>
      <c r="D121" s="13">
        <f t="shared" si="75"/>
        <v>0.48642000000000002</v>
      </c>
      <c r="E121" s="13">
        <f t="shared" si="76"/>
        <v>1.2181818181818183E-2</v>
      </c>
      <c r="F121" s="13">
        <f t="shared" si="77"/>
        <v>1.4740000000000001E-2</v>
      </c>
      <c r="G121" s="13">
        <f t="shared" si="78"/>
        <v>4.0200000000000007E-2</v>
      </c>
      <c r="H121" s="13">
        <f t="shared" si="79"/>
        <v>1.2181818181818183E-3</v>
      </c>
      <c r="I121" s="13">
        <f t="shared" si="83"/>
        <v>0.52661999999999998</v>
      </c>
      <c r="J121" s="13">
        <f t="shared" si="80"/>
        <v>1.34E-2</v>
      </c>
      <c r="K121" s="25">
        <v>33</v>
      </c>
      <c r="L121" s="59"/>
      <c r="M121" s="59"/>
      <c r="N121" s="59"/>
      <c r="O121" s="59"/>
      <c r="P121" s="87">
        <v>0.6</v>
      </c>
      <c r="Q121" s="88">
        <f t="shared" si="81"/>
        <v>0.44220000000000004</v>
      </c>
      <c r="R121" s="16">
        <f t="shared" si="82"/>
        <v>5.6535504296698322</v>
      </c>
      <c r="S121" s="27">
        <v>2.5</v>
      </c>
      <c r="T121" s="53"/>
    </row>
    <row r="122" spans="1:20" ht="23">
      <c r="A122" s="69" t="s">
        <v>107</v>
      </c>
      <c r="B122" s="78">
        <v>0.40200000000000002</v>
      </c>
      <c r="C122" s="13">
        <f t="shared" si="74"/>
        <v>8.4419999999999995E-2</v>
      </c>
      <c r="D122" s="13">
        <f t="shared" si="75"/>
        <v>0.48642000000000002</v>
      </c>
      <c r="E122" s="13">
        <f t="shared" si="76"/>
        <v>1.2181818181818183E-2</v>
      </c>
      <c r="F122" s="13">
        <f t="shared" si="77"/>
        <v>1.4740000000000001E-2</v>
      </c>
      <c r="G122" s="13">
        <f t="shared" si="78"/>
        <v>4.0200000000000007E-2</v>
      </c>
      <c r="H122" s="13">
        <f t="shared" si="79"/>
        <v>1.2181818181818183E-3</v>
      </c>
      <c r="I122" s="13">
        <f t="shared" si="83"/>
        <v>0.52661999999999998</v>
      </c>
      <c r="J122" s="13">
        <f t="shared" si="80"/>
        <v>1.34E-2</v>
      </c>
      <c r="K122" s="25">
        <v>33</v>
      </c>
      <c r="L122" s="59"/>
      <c r="M122" s="59"/>
      <c r="N122" s="59"/>
      <c r="O122" s="59"/>
      <c r="P122" s="87">
        <v>0.6</v>
      </c>
      <c r="Q122" s="88">
        <f t="shared" si="81"/>
        <v>0.44220000000000004</v>
      </c>
      <c r="R122" s="16">
        <f t="shared" si="82"/>
        <v>5.6535504296698322</v>
      </c>
      <c r="S122" s="27">
        <v>2.5</v>
      </c>
      <c r="T122" s="53"/>
    </row>
    <row r="123" spans="1:20" ht="16">
      <c r="A123" s="69" t="s">
        <v>108</v>
      </c>
      <c r="B123" s="78">
        <v>0.40200000000000002</v>
      </c>
      <c r="C123" s="13">
        <f t="shared" si="74"/>
        <v>8.4419999999999995E-2</v>
      </c>
      <c r="D123" s="13">
        <f t="shared" si="75"/>
        <v>0.48642000000000002</v>
      </c>
      <c r="E123" s="13">
        <f t="shared" si="76"/>
        <v>1.2181818181818183E-2</v>
      </c>
      <c r="F123" s="13">
        <f t="shared" si="77"/>
        <v>1.4740000000000001E-2</v>
      </c>
      <c r="G123" s="13">
        <f t="shared" si="78"/>
        <v>4.0200000000000007E-2</v>
      </c>
      <c r="H123" s="13">
        <f t="shared" si="79"/>
        <v>1.2181818181818183E-3</v>
      </c>
      <c r="I123" s="13">
        <f t="shared" si="83"/>
        <v>0.52661999999999998</v>
      </c>
      <c r="J123" s="13">
        <f t="shared" si="80"/>
        <v>1.34E-2</v>
      </c>
      <c r="K123" s="25">
        <v>33</v>
      </c>
      <c r="L123" s="59"/>
      <c r="M123" s="59"/>
      <c r="N123" s="59"/>
      <c r="O123" s="59"/>
      <c r="P123" s="87">
        <v>0.6</v>
      </c>
      <c r="Q123" s="88">
        <f t="shared" si="81"/>
        <v>0.44220000000000004</v>
      </c>
      <c r="R123" s="16">
        <f t="shared" si="82"/>
        <v>5.6535504296698322</v>
      </c>
      <c r="S123" s="27">
        <v>2.5</v>
      </c>
      <c r="T123" s="53"/>
    </row>
    <row r="124" spans="1:20" ht="16">
      <c r="A124" s="69" t="s">
        <v>109</v>
      </c>
      <c r="B124" s="78">
        <v>0.40200000000000002</v>
      </c>
      <c r="C124" s="13">
        <f t="shared" si="74"/>
        <v>8.4419999999999995E-2</v>
      </c>
      <c r="D124" s="13">
        <f t="shared" si="75"/>
        <v>0.48642000000000002</v>
      </c>
      <c r="E124" s="13">
        <f t="shared" si="76"/>
        <v>1.2181818181818183E-2</v>
      </c>
      <c r="F124" s="13">
        <f t="shared" si="77"/>
        <v>1.4740000000000001E-2</v>
      </c>
      <c r="G124" s="13">
        <f t="shared" si="78"/>
        <v>4.0200000000000007E-2</v>
      </c>
      <c r="H124" s="13">
        <f t="shared" si="79"/>
        <v>1.2181818181818183E-3</v>
      </c>
      <c r="I124" s="13">
        <f t="shared" si="83"/>
        <v>0.52661999999999998</v>
      </c>
      <c r="J124" s="13">
        <f t="shared" si="80"/>
        <v>1.34E-2</v>
      </c>
      <c r="K124" s="25">
        <v>33</v>
      </c>
      <c r="L124" s="59"/>
      <c r="M124" s="59"/>
      <c r="N124" s="59"/>
      <c r="O124" s="59"/>
      <c r="P124" s="87">
        <v>0.6</v>
      </c>
      <c r="Q124" s="88">
        <f t="shared" si="81"/>
        <v>0.44220000000000004</v>
      </c>
      <c r="R124" s="16">
        <f t="shared" si="82"/>
        <v>5.6535504296698322</v>
      </c>
      <c r="S124" s="27">
        <v>2.5</v>
      </c>
      <c r="T124" s="53"/>
    </row>
    <row r="125" spans="1:20" ht="16">
      <c r="A125" s="69"/>
      <c r="B125" s="78"/>
      <c r="C125" s="13"/>
      <c r="D125" s="13"/>
      <c r="E125" s="13"/>
      <c r="F125" s="13"/>
      <c r="G125" s="13"/>
      <c r="H125" s="13"/>
      <c r="I125" s="13"/>
      <c r="J125" s="13"/>
      <c r="K125" s="25"/>
      <c r="L125" s="59"/>
      <c r="M125" s="59"/>
      <c r="N125" s="59"/>
      <c r="O125" s="59"/>
      <c r="P125" s="87"/>
      <c r="Q125" s="88"/>
      <c r="R125" s="16"/>
      <c r="S125" s="27"/>
      <c r="T125" s="53"/>
    </row>
    <row r="126" spans="1:20" ht="16">
      <c r="A126" s="69"/>
      <c r="B126" s="78"/>
      <c r="C126" s="13"/>
      <c r="D126" s="13"/>
      <c r="E126" s="13"/>
      <c r="F126" s="13"/>
      <c r="G126" s="13"/>
      <c r="H126" s="13"/>
      <c r="I126" s="13"/>
      <c r="J126" s="13"/>
      <c r="K126" s="25"/>
      <c r="L126" s="59"/>
      <c r="M126" s="59"/>
      <c r="N126" s="59"/>
      <c r="O126" s="59"/>
      <c r="P126" s="87"/>
      <c r="Q126" s="88"/>
      <c r="R126" s="16"/>
      <c r="S126" s="27"/>
      <c r="T126" s="53"/>
    </row>
    <row r="127" spans="1:20" ht="16">
      <c r="A127" s="69"/>
      <c r="B127" s="78"/>
      <c r="C127" s="13"/>
      <c r="D127" s="13"/>
      <c r="E127" s="13"/>
      <c r="F127" s="13"/>
      <c r="G127" s="13"/>
      <c r="H127" s="13"/>
      <c r="I127" s="13"/>
      <c r="J127" s="13"/>
      <c r="K127" s="25"/>
      <c r="L127" s="59"/>
      <c r="M127" s="59"/>
      <c r="N127" s="59"/>
      <c r="O127" s="59"/>
      <c r="P127" s="87"/>
      <c r="Q127" s="88"/>
      <c r="R127" s="16"/>
      <c r="S127" s="27"/>
      <c r="T127" s="53"/>
    </row>
    <row r="128" spans="1:20" ht="16">
      <c r="A128" s="69"/>
      <c r="B128" s="78"/>
      <c r="C128" s="13"/>
      <c r="D128" s="13"/>
      <c r="E128" s="13"/>
      <c r="F128" s="13"/>
      <c r="G128" s="13"/>
      <c r="H128" s="13"/>
      <c r="I128" s="13"/>
      <c r="J128" s="13"/>
      <c r="K128" s="25"/>
      <c r="L128" s="59"/>
      <c r="M128" s="59"/>
      <c r="N128" s="59"/>
      <c r="O128" s="59"/>
      <c r="P128" s="87"/>
      <c r="Q128" s="88"/>
      <c r="R128" s="16"/>
      <c r="S128" s="27"/>
      <c r="T128" s="53"/>
    </row>
    <row r="129" spans="1:20" ht="16">
      <c r="A129" s="69"/>
      <c r="B129" s="78"/>
      <c r="C129" s="13"/>
      <c r="D129" s="13"/>
      <c r="E129" s="13"/>
      <c r="F129" s="13"/>
      <c r="G129" s="13"/>
      <c r="H129" s="13"/>
      <c r="I129" s="13"/>
      <c r="J129" s="13"/>
      <c r="K129" s="25"/>
      <c r="L129" s="59"/>
      <c r="M129" s="59"/>
      <c r="N129" s="59"/>
      <c r="O129" s="59"/>
      <c r="P129" s="87"/>
      <c r="Q129" s="88"/>
      <c r="R129" s="16"/>
      <c r="S129" s="27"/>
      <c r="T129" s="53"/>
    </row>
    <row r="130" spans="1:20" ht="16">
      <c r="A130" s="69"/>
      <c r="B130" s="78"/>
      <c r="C130" s="13"/>
      <c r="D130" s="13"/>
      <c r="E130" s="13"/>
      <c r="F130" s="13"/>
      <c r="G130" s="13"/>
      <c r="H130" s="13"/>
      <c r="I130" s="13"/>
      <c r="J130" s="13"/>
      <c r="K130" s="25"/>
      <c r="L130" s="59"/>
      <c r="M130" s="59"/>
      <c r="N130" s="59"/>
      <c r="O130" s="59"/>
      <c r="P130" s="87"/>
      <c r="Q130" s="88"/>
      <c r="R130" s="16"/>
      <c r="S130" s="27"/>
      <c r="T130" s="53"/>
    </row>
    <row r="131" spans="1:20" ht="16">
      <c r="A131" s="69"/>
      <c r="B131" s="78"/>
      <c r="C131" s="13"/>
      <c r="D131" s="13"/>
      <c r="E131" s="13"/>
      <c r="F131" s="13"/>
      <c r="G131" s="13"/>
      <c r="H131" s="13"/>
      <c r="I131" s="13"/>
      <c r="J131" s="13"/>
      <c r="K131" s="25"/>
      <c r="L131" s="59"/>
      <c r="M131" s="59"/>
      <c r="N131" s="59"/>
      <c r="O131" s="59"/>
      <c r="P131" s="87"/>
      <c r="Q131" s="88"/>
      <c r="R131" s="16"/>
      <c r="S131" s="27"/>
      <c r="T131" s="53"/>
    </row>
    <row r="132" spans="1:20" ht="16">
      <c r="A132" s="69"/>
      <c r="B132" s="78"/>
      <c r="C132" s="13"/>
      <c r="D132" s="13"/>
      <c r="E132" s="13"/>
      <c r="F132" s="13"/>
      <c r="G132" s="13"/>
      <c r="H132" s="13"/>
      <c r="I132" s="13"/>
      <c r="J132" s="13"/>
      <c r="K132" s="25"/>
      <c r="L132" s="59"/>
      <c r="M132" s="59"/>
      <c r="N132" s="59"/>
      <c r="O132" s="59"/>
      <c r="P132" s="87"/>
      <c r="Q132" s="88"/>
      <c r="R132" s="16"/>
      <c r="S132" s="27"/>
      <c r="T132" s="53"/>
    </row>
    <row r="133" spans="1:20" ht="16">
      <c r="A133" s="89"/>
      <c r="B133" s="70"/>
      <c r="C133" s="72"/>
      <c r="D133" s="72"/>
      <c r="E133" s="72"/>
      <c r="F133" s="72"/>
      <c r="G133" s="72"/>
      <c r="H133" s="72"/>
      <c r="I133" s="72"/>
      <c r="J133" s="72"/>
      <c r="K133" s="59"/>
      <c r="L133" s="59"/>
      <c r="M133" s="25"/>
      <c r="N133" s="59"/>
      <c r="O133" s="59"/>
      <c r="P133" s="57"/>
      <c r="Q133" s="57"/>
      <c r="R133" s="57"/>
      <c r="S133" s="27"/>
      <c r="T133" s="53"/>
    </row>
    <row r="134" spans="1:20" ht="55">
      <c r="A134" s="81" t="s">
        <v>110</v>
      </c>
      <c r="B134" s="82" t="s">
        <v>1</v>
      </c>
      <c r="C134" s="3" t="s">
        <v>2</v>
      </c>
      <c r="D134" s="3" t="s">
        <v>3</v>
      </c>
      <c r="E134" s="3" t="s">
        <v>4</v>
      </c>
      <c r="F134" s="3" t="s">
        <v>5</v>
      </c>
      <c r="G134" s="4" t="s">
        <v>6</v>
      </c>
      <c r="H134" s="4" t="s">
        <v>7</v>
      </c>
      <c r="I134" s="4" t="s">
        <v>8</v>
      </c>
      <c r="J134" s="4" t="s">
        <v>9</v>
      </c>
      <c r="K134" s="83" t="s">
        <v>10</v>
      </c>
      <c r="L134" s="83" t="s">
        <v>11</v>
      </c>
      <c r="M134" s="84" t="s">
        <v>99</v>
      </c>
      <c r="N134" s="84" t="s">
        <v>100</v>
      </c>
      <c r="O134" s="84" t="s">
        <v>101</v>
      </c>
      <c r="P134" s="85" t="s">
        <v>102</v>
      </c>
      <c r="Q134" s="86" t="s">
        <v>103</v>
      </c>
      <c r="R134" s="7" t="s">
        <v>16</v>
      </c>
      <c r="S134" s="9" t="s">
        <v>18</v>
      </c>
      <c r="T134" s="51"/>
    </row>
    <row r="135" spans="1:20" ht="16">
      <c r="A135" s="90" t="s">
        <v>111</v>
      </c>
      <c r="B135" s="78">
        <v>0.57999999999999996</v>
      </c>
      <c r="C135" s="13">
        <f>(B135*21%)</f>
        <v>0.12179999999999999</v>
      </c>
      <c r="D135" s="13">
        <f>B135+C135</f>
        <v>0.70179999999999998</v>
      </c>
      <c r="E135" s="13">
        <f>B135/K135</f>
        <v>1.7575757575757574E-2</v>
      </c>
      <c r="F135" s="13">
        <f>E135+(E135*21%)</f>
        <v>2.1266666666666666E-2</v>
      </c>
      <c r="G135" s="13">
        <f>B135*10%</f>
        <v>5.7999999999999996E-2</v>
      </c>
      <c r="H135" s="13">
        <f>G135/K135</f>
        <v>1.7575757575757575E-3</v>
      </c>
      <c r="I135" s="13">
        <f>D135+G135</f>
        <v>0.75980000000000003</v>
      </c>
      <c r="J135" s="13">
        <f>E135+H135</f>
        <v>1.9333333333333331E-2</v>
      </c>
      <c r="K135" s="25">
        <v>33</v>
      </c>
      <c r="L135" s="59"/>
      <c r="M135" s="59"/>
      <c r="N135" s="59"/>
      <c r="O135" s="59"/>
      <c r="P135" s="87">
        <v>0.8</v>
      </c>
      <c r="Q135" s="88">
        <f>B135+G135</f>
        <v>0.6379999999999999</v>
      </c>
      <c r="R135" s="16">
        <f>S135/Q135</f>
        <v>4.7021943573667722</v>
      </c>
      <c r="S135" s="27">
        <v>3</v>
      </c>
      <c r="T135" s="53"/>
    </row>
    <row r="136" spans="1:20" ht="23">
      <c r="A136" s="90" t="s">
        <v>112</v>
      </c>
      <c r="B136" s="91">
        <v>0.8679</v>
      </c>
      <c r="C136" s="13">
        <f>(B136*21%)</f>
        <v>0.182259</v>
      </c>
      <c r="D136" s="13">
        <f>B136+C136</f>
        <v>1.0501590000000001</v>
      </c>
      <c r="E136" s="13">
        <f>B136/K136</f>
        <v>4.3395000000000003E-2</v>
      </c>
      <c r="F136" s="13">
        <f>E136+(E136*21%)</f>
        <v>5.2507950000000005E-2</v>
      </c>
      <c r="G136" s="13">
        <f>B136*10%</f>
        <v>8.6790000000000006E-2</v>
      </c>
      <c r="H136" s="13">
        <f>G136/K136</f>
        <v>4.3395000000000005E-3</v>
      </c>
      <c r="I136" s="13">
        <f>B136+C136+G136</f>
        <v>1.136949</v>
      </c>
      <c r="J136" s="13">
        <f>E136+H136</f>
        <v>4.7734500000000006E-2</v>
      </c>
      <c r="K136" s="25">
        <v>20</v>
      </c>
      <c r="L136" s="92"/>
      <c r="M136" s="93"/>
      <c r="N136" s="93"/>
      <c r="O136" s="93"/>
      <c r="P136" s="87">
        <v>1.2</v>
      </c>
      <c r="Q136" s="58">
        <v>0.95499999999999996</v>
      </c>
      <c r="R136" s="16">
        <v>3.14</v>
      </c>
      <c r="S136" s="27">
        <v>3</v>
      </c>
      <c r="T136" s="53"/>
    </row>
    <row r="137" spans="1:20" ht="16">
      <c r="A137" s="90"/>
      <c r="B137" s="91"/>
      <c r="C137" s="13"/>
      <c r="D137" s="13"/>
      <c r="E137" s="13"/>
      <c r="F137" s="13"/>
      <c r="G137" s="13"/>
      <c r="H137" s="13"/>
      <c r="I137" s="13"/>
      <c r="J137" s="13"/>
      <c r="K137" s="25"/>
      <c r="L137" s="92"/>
      <c r="M137" s="93"/>
      <c r="N137" s="93"/>
      <c r="O137" s="93"/>
      <c r="P137" s="87"/>
      <c r="Q137" s="58"/>
      <c r="R137" s="16"/>
      <c r="S137" s="27"/>
      <c r="T137" s="53"/>
    </row>
    <row r="138" spans="1:20" ht="16">
      <c r="A138" s="90"/>
      <c r="B138" s="91"/>
      <c r="C138" s="13"/>
      <c r="D138" s="13"/>
      <c r="E138" s="13"/>
      <c r="F138" s="13"/>
      <c r="G138" s="13"/>
      <c r="H138" s="13"/>
      <c r="I138" s="13"/>
      <c r="J138" s="13"/>
      <c r="K138" s="25"/>
      <c r="L138" s="92"/>
      <c r="M138" s="93"/>
      <c r="N138" s="93"/>
      <c r="O138" s="93"/>
      <c r="P138" s="87"/>
      <c r="Q138" s="58"/>
      <c r="R138" s="16"/>
      <c r="S138" s="27"/>
      <c r="T138" s="53"/>
    </row>
    <row r="139" spans="1:20" ht="16">
      <c r="A139" s="90"/>
      <c r="B139" s="91"/>
      <c r="C139" s="13"/>
      <c r="D139" s="13"/>
      <c r="E139" s="13"/>
      <c r="F139" s="13"/>
      <c r="G139" s="13"/>
      <c r="H139" s="13"/>
      <c r="I139" s="13"/>
      <c r="J139" s="13"/>
      <c r="K139" s="25"/>
      <c r="L139" s="92"/>
      <c r="M139" s="93"/>
      <c r="N139" s="93"/>
      <c r="O139" s="93"/>
      <c r="P139" s="87"/>
      <c r="Q139" s="58"/>
      <c r="R139" s="16"/>
      <c r="S139" s="27"/>
      <c r="T139" s="53"/>
    </row>
    <row r="140" spans="1:20" ht="16">
      <c r="A140" s="90"/>
      <c r="B140" s="91"/>
      <c r="C140" s="13"/>
      <c r="D140" s="13"/>
      <c r="E140" s="13"/>
      <c r="F140" s="13"/>
      <c r="G140" s="13"/>
      <c r="H140" s="13"/>
      <c r="I140" s="13"/>
      <c r="J140" s="13"/>
      <c r="K140" s="25"/>
      <c r="L140" s="92"/>
      <c r="M140" s="93"/>
      <c r="N140" s="93"/>
      <c r="O140" s="93"/>
      <c r="P140" s="87"/>
      <c r="Q140" s="58"/>
      <c r="R140" s="16"/>
      <c r="S140" s="27"/>
      <c r="T140" s="53"/>
    </row>
    <row r="141" spans="1:20" ht="16">
      <c r="A141" s="90"/>
      <c r="B141" s="91"/>
      <c r="C141" s="13"/>
      <c r="D141" s="13"/>
      <c r="E141" s="13"/>
      <c r="F141" s="13"/>
      <c r="G141" s="13"/>
      <c r="H141" s="13"/>
      <c r="I141" s="13"/>
      <c r="J141" s="13"/>
      <c r="K141" s="25"/>
      <c r="L141" s="92"/>
      <c r="M141" s="93"/>
      <c r="N141" s="93"/>
      <c r="O141" s="93"/>
      <c r="P141" s="87"/>
      <c r="Q141" s="58"/>
      <c r="R141" s="16"/>
      <c r="S141" s="27"/>
      <c r="T141" s="53"/>
    </row>
    <row r="142" spans="1:20" ht="16">
      <c r="A142" s="90"/>
      <c r="B142" s="91"/>
      <c r="C142" s="13"/>
      <c r="D142" s="13"/>
      <c r="E142" s="13"/>
      <c r="F142" s="13"/>
      <c r="G142" s="13"/>
      <c r="H142" s="13"/>
      <c r="I142" s="13"/>
      <c r="J142" s="13"/>
      <c r="K142" s="25"/>
      <c r="L142" s="92"/>
      <c r="M142" s="93"/>
      <c r="N142" s="93"/>
      <c r="O142" s="93"/>
      <c r="P142" s="87"/>
      <c r="Q142" s="58"/>
      <c r="R142" s="16"/>
      <c r="S142" s="27"/>
      <c r="T142" s="53"/>
    </row>
    <row r="143" spans="1:20" ht="16">
      <c r="A143" s="90"/>
      <c r="B143" s="91"/>
      <c r="C143" s="13"/>
      <c r="D143" s="13"/>
      <c r="E143" s="13"/>
      <c r="F143" s="13"/>
      <c r="G143" s="13"/>
      <c r="H143" s="13"/>
      <c r="I143" s="13"/>
      <c r="J143" s="13"/>
      <c r="K143" s="25"/>
      <c r="L143" s="92"/>
      <c r="M143" s="93"/>
      <c r="N143" s="93"/>
      <c r="O143" s="93"/>
      <c r="P143" s="87"/>
      <c r="Q143" s="58"/>
      <c r="R143" s="16"/>
      <c r="S143" s="27"/>
      <c r="T143" s="53"/>
    </row>
    <row r="144" spans="1:20" ht="16">
      <c r="A144" s="90"/>
      <c r="B144" s="91"/>
      <c r="C144" s="13"/>
      <c r="D144" s="13"/>
      <c r="E144" s="13"/>
      <c r="F144" s="13"/>
      <c r="G144" s="13"/>
      <c r="H144" s="13"/>
      <c r="I144" s="13"/>
      <c r="J144" s="13"/>
      <c r="K144" s="25"/>
      <c r="L144" s="92"/>
      <c r="M144" s="93"/>
      <c r="N144" s="93"/>
      <c r="O144" s="93"/>
      <c r="P144" s="87"/>
      <c r="Q144" s="58"/>
      <c r="R144" s="16"/>
      <c r="S144" s="27"/>
      <c r="T144" s="53"/>
    </row>
    <row r="145" spans="1:20" ht="16">
      <c r="A145" s="90"/>
      <c r="B145" s="91"/>
      <c r="C145" s="13"/>
      <c r="D145" s="13"/>
      <c r="E145" s="13"/>
      <c r="F145" s="13"/>
      <c r="G145" s="13"/>
      <c r="H145" s="13"/>
      <c r="I145" s="13"/>
      <c r="J145" s="13"/>
      <c r="K145" s="25"/>
      <c r="L145" s="92"/>
      <c r="M145" s="93"/>
      <c r="N145" s="93"/>
      <c r="O145" s="93"/>
      <c r="P145" s="87"/>
      <c r="Q145" s="58"/>
      <c r="R145" s="16"/>
      <c r="S145" s="27"/>
      <c r="T145" s="53"/>
    </row>
    <row r="146" spans="1:20" ht="16">
      <c r="A146" s="90"/>
      <c r="B146" s="91"/>
      <c r="C146" s="13"/>
      <c r="D146" s="13"/>
      <c r="E146" s="13"/>
      <c r="F146" s="13"/>
      <c r="G146" s="13"/>
      <c r="H146" s="13"/>
      <c r="I146" s="13"/>
      <c r="J146" s="13"/>
      <c r="K146" s="25"/>
      <c r="L146" s="92"/>
      <c r="M146" s="93"/>
      <c r="N146" s="93"/>
      <c r="O146" s="93"/>
      <c r="P146" s="87"/>
      <c r="Q146" s="58"/>
      <c r="R146" s="16"/>
      <c r="S146" s="27"/>
      <c r="T146" s="53"/>
    </row>
    <row r="147" spans="1:20" ht="16">
      <c r="A147" s="90"/>
      <c r="B147" s="91"/>
      <c r="C147" s="13"/>
      <c r="D147" s="13"/>
      <c r="E147" s="13"/>
      <c r="F147" s="13"/>
      <c r="G147" s="13"/>
      <c r="H147" s="13"/>
      <c r="I147" s="13"/>
      <c r="J147" s="13"/>
      <c r="K147" s="25"/>
      <c r="L147" s="92"/>
      <c r="M147" s="93"/>
      <c r="N147" s="93"/>
      <c r="O147" s="93"/>
      <c r="P147" s="87"/>
      <c r="Q147" s="58"/>
      <c r="R147" s="16"/>
      <c r="S147" s="27"/>
      <c r="T147" s="53"/>
    </row>
    <row r="148" spans="1:20" ht="16">
      <c r="A148" s="90"/>
      <c r="B148" s="91"/>
      <c r="C148" s="72"/>
      <c r="D148" s="72"/>
      <c r="E148" s="72"/>
      <c r="F148" s="72"/>
      <c r="G148" s="72"/>
      <c r="H148" s="72"/>
      <c r="I148" s="72"/>
      <c r="J148" s="72"/>
      <c r="K148" s="25"/>
      <c r="L148" s="92"/>
      <c r="M148" s="93"/>
      <c r="N148" s="93"/>
      <c r="O148" s="93"/>
      <c r="P148" s="94"/>
      <c r="Q148" s="94"/>
      <c r="R148" s="94"/>
      <c r="S148" s="95"/>
      <c r="T148" s="96"/>
    </row>
    <row r="149" spans="1:20" ht="16">
      <c r="A149" s="97"/>
      <c r="B149" s="91"/>
      <c r="C149" s="93"/>
      <c r="D149" s="93"/>
      <c r="E149" s="93"/>
      <c r="F149" s="93"/>
      <c r="G149" s="93"/>
      <c r="H149" s="93"/>
      <c r="I149" s="93"/>
      <c r="J149" s="93"/>
      <c r="K149" s="59"/>
      <c r="L149" s="92"/>
      <c r="M149" s="93"/>
      <c r="N149" s="93"/>
      <c r="O149" s="93"/>
      <c r="P149" s="94"/>
      <c r="Q149" s="94"/>
      <c r="R149" s="94"/>
      <c r="S149" s="95"/>
      <c r="T149" s="96"/>
    </row>
    <row r="150" spans="1:20" ht="55">
      <c r="A150" s="98" t="s">
        <v>113</v>
      </c>
      <c r="B150" s="82" t="s">
        <v>1</v>
      </c>
      <c r="C150" s="3" t="s">
        <v>2</v>
      </c>
      <c r="D150" s="3" t="s">
        <v>3</v>
      </c>
      <c r="E150" s="3" t="s">
        <v>4</v>
      </c>
      <c r="F150" s="3" t="s">
        <v>5</v>
      </c>
      <c r="G150" s="4" t="s">
        <v>6</v>
      </c>
      <c r="H150" s="4" t="s">
        <v>7</v>
      </c>
      <c r="I150" s="4" t="s">
        <v>8</v>
      </c>
      <c r="J150" s="4" t="s">
        <v>9</v>
      </c>
      <c r="K150" s="83" t="s">
        <v>10</v>
      </c>
      <c r="L150" s="83" t="s">
        <v>11</v>
      </c>
      <c r="M150" s="84" t="s">
        <v>99</v>
      </c>
      <c r="N150" s="84" t="s">
        <v>100</v>
      </c>
      <c r="O150" s="84" t="s">
        <v>101</v>
      </c>
      <c r="P150" s="85" t="s">
        <v>102</v>
      </c>
      <c r="Q150" s="86" t="s">
        <v>103</v>
      </c>
      <c r="R150" s="7" t="s">
        <v>16</v>
      </c>
      <c r="S150" s="9" t="s">
        <v>18</v>
      </c>
      <c r="T150" s="51"/>
    </row>
    <row r="151" spans="1:20" ht="16">
      <c r="A151" s="71" t="s">
        <v>114</v>
      </c>
      <c r="B151" s="99">
        <v>2.1520000000000001</v>
      </c>
      <c r="C151" s="13">
        <f t="shared" ref="C151:C156" si="84">(B151*21%)</f>
        <v>0.45191999999999999</v>
      </c>
      <c r="D151" s="13">
        <f t="shared" ref="D151:D156" si="85">B151+C151</f>
        <v>2.60392</v>
      </c>
      <c r="E151" s="13">
        <f t="shared" ref="E151:E156" si="86">B151/K151</f>
        <v>8.6080000000000004E-2</v>
      </c>
      <c r="F151" s="13">
        <f t="shared" ref="F151:F156" si="87">E151+(E151*21%)</f>
        <v>0.10415680000000001</v>
      </c>
      <c r="G151" s="13">
        <f t="shared" ref="G151:G156" si="88">B151*10%</f>
        <v>0.21520000000000003</v>
      </c>
      <c r="H151" s="13">
        <f t="shared" ref="H151:H156" si="89">G151/K151</f>
        <v>8.6080000000000011E-3</v>
      </c>
      <c r="I151" s="13">
        <f t="shared" ref="I151:J156" si="90">D151+G151</f>
        <v>2.8191199999999998</v>
      </c>
      <c r="J151" s="13">
        <f t="shared" si="90"/>
        <v>9.4688000000000008E-2</v>
      </c>
      <c r="K151" s="54">
        <v>25</v>
      </c>
      <c r="L151" s="100"/>
      <c r="M151" s="101"/>
      <c r="N151" s="101"/>
      <c r="O151" s="101"/>
      <c r="P151" s="102">
        <v>2.8</v>
      </c>
      <c r="Q151" s="88">
        <f t="shared" ref="Q151:Q156" si="91">B151+G151</f>
        <v>2.3672</v>
      </c>
      <c r="R151" s="16">
        <f t="shared" ref="R151:R156" si="92">S151/Q151</f>
        <v>1.9009800608313621</v>
      </c>
      <c r="S151" s="45">
        <v>4.5</v>
      </c>
      <c r="T151" s="56"/>
    </row>
    <row r="152" spans="1:20" ht="16">
      <c r="A152" s="103" t="s">
        <v>115</v>
      </c>
      <c r="B152" s="99">
        <v>2.1520000000000001</v>
      </c>
      <c r="C152" s="13">
        <f t="shared" si="84"/>
        <v>0.45191999999999999</v>
      </c>
      <c r="D152" s="13">
        <f t="shared" si="85"/>
        <v>2.60392</v>
      </c>
      <c r="E152" s="13">
        <f t="shared" si="86"/>
        <v>8.6080000000000004E-2</v>
      </c>
      <c r="F152" s="13">
        <f t="shared" si="87"/>
        <v>0.10415680000000001</v>
      </c>
      <c r="G152" s="13">
        <f t="shared" si="88"/>
        <v>0.21520000000000003</v>
      </c>
      <c r="H152" s="13">
        <f t="shared" si="89"/>
        <v>8.6080000000000011E-3</v>
      </c>
      <c r="I152" s="13">
        <f t="shared" si="90"/>
        <v>2.8191199999999998</v>
      </c>
      <c r="J152" s="13">
        <f t="shared" si="90"/>
        <v>9.4688000000000008E-2</v>
      </c>
      <c r="K152" s="54">
        <v>25</v>
      </c>
      <c r="L152" s="100"/>
      <c r="M152" s="101"/>
      <c r="N152" s="101"/>
      <c r="O152" s="101"/>
      <c r="P152" s="102">
        <v>2.8</v>
      </c>
      <c r="Q152" s="88">
        <f t="shared" si="91"/>
        <v>2.3672</v>
      </c>
      <c r="R152" s="16">
        <f t="shared" si="92"/>
        <v>1.9009800608313621</v>
      </c>
      <c r="S152" s="45">
        <v>4.5</v>
      </c>
      <c r="T152" s="56"/>
    </row>
    <row r="153" spans="1:20" ht="22">
      <c r="A153" s="71" t="s">
        <v>116</v>
      </c>
      <c r="B153" s="99">
        <v>1.1120000000000001</v>
      </c>
      <c r="C153" s="13">
        <f t="shared" si="84"/>
        <v>0.23352000000000001</v>
      </c>
      <c r="D153" s="13">
        <f t="shared" si="85"/>
        <v>1.34552</v>
      </c>
      <c r="E153" s="13">
        <f t="shared" si="86"/>
        <v>2.2240000000000003E-2</v>
      </c>
      <c r="F153" s="13">
        <f t="shared" si="87"/>
        <v>2.6910400000000004E-2</v>
      </c>
      <c r="G153" s="13">
        <f t="shared" si="88"/>
        <v>0.11120000000000002</v>
      </c>
      <c r="H153" s="13">
        <f t="shared" si="89"/>
        <v>2.2240000000000003E-3</v>
      </c>
      <c r="I153" s="13">
        <f t="shared" si="90"/>
        <v>1.45672</v>
      </c>
      <c r="J153" s="13">
        <f t="shared" si="90"/>
        <v>2.4464000000000003E-2</v>
      </c>
      <c r="K153" s="54">
        <v>50</v>
      </c>
      <c r="L153" s="100"/>
      <c r="M153" s="101"/>
      <c r="N153" s="101"/>
      <c r="O153" s="101"/>
      <c r="P153" s="87">
        <v>1.5</v>
      </c>
      <c r="Q153" s="88">
        <f t="shared" si="91"/>
        <v>1.2232000000000001</v>
      </c>
      <c r="R153" s="16">
        <f t="shared" si="92"/>
        <v>3.2701111837802483</v>
      </c>
      <c r="S153" s="45">
        <v>4</v>
      </c>
      <c r="T153" s="56"/>
    </row>
    <row r="154" spans="1:20" ht="16">
      <c r="A154" s="71" t="s">
        <v>117</v>
      </c>
      <c r="B154" s="99">
        <v>0.72599999999999998</v>
      </c>
      <c r="C154" s="13">
        <f t="shared" si="84"/>
        <v>0.15245999999999998</v>
      </c>
      <c r="D154" s="13">
        <f t="shared" si="85"/>
        <v>0.87846000000000002</v>
      </c>
      <c r="E154" s="13">
        <f t="shared" si="86"/>
        <v>2.1999999999999999E-2</v>
      </c>
      <c r="F154" s="13">
        <f t="shared" si="87"/>
        <v>2.6619999999999998E-2</v>
      </c>
      <c r="G154" s="13">
        <f t="shared" si="88"/>
        <v>7.2599999999999998E-2</v>
      </c>
      <c r="H154" s="13">
        <f t="shared" si="89"/>
        <v>2.2000000000000001E-3</v>
      </c>
      <c r="I154" s="13">
        <f t="shared" si="90"/>
        <v>0.95106000000000002</v>
      </c>
      <c r="J154" s="13">
        <f t="shared" si="90"/>
        <v>2.4199999999999999E-2</v>
      </c>
      <c r="K154" s="54">
        <v>33</v>
      </c>
      <c r="L154" s="100"/>
      <c r="M154" s="101"/>
      <c r="N154" s="101"/>
      <c r="O154" s="101"/>
      <c r="P154" s="102">
        <v>1</v>
      </c>
      <c r="Q154" s="88">
        <f t="shared" si="91"/>
        <v>0.79859999999999998</v>
      </c>
      <c r="R154" s="16">
        <f t="shared" si="92"/>
        <v>3.7565740045078888</v>
      </c>
      <c r="S154" s="45">
        <v>3</v>
      </c>
      <c r="T154" s="56"/>
    </row>
    <row r="155" spans="1:20" ht="16">
      <c r="A155" s="71" t="s">
        <v>118</v>
      </c>
      <c r="B155" s="99">
        <v>0.7</v>
      </c>
      <c r="C155" s="13">
        <f t="shared" si="84"/>
        <v>0.14699999999999999</v>
      </c>
      <c r="D155" s="13">
        <f t="shared" si="85"/>
        <v>0.84699999999999998</v>
      </c>
      <c r="E155" s="13">
        <f t="shared" si="86"/>
        <v>2.121212121212121E-2</v>
      </c>
      <c r="F155" s="13">
        <f t="shared" si="87"/>
        <v>2.5666666666666664E-2</v>
      </c>
      <c r="G155" s="13">
        <f t="shared" si="88"/>
        <v>6.9999999999999993E-2</v>
      </c>
      <c r="H155" s="13">
        <f t="shared" si="89"/>
        <v>2.121212121212121E-3</v>
      </c>
      <c r="I155" s="13">
        <f t="shared" si="90"/>
        <v>0.91699999999999993</v>
      </c>
      <c r="J155" s="13">
        <f t="shared" si="90"/>
        <v>2.3333333333333331E-2</v>
      </c>
      <c r="K155" s="54">
        <v>33</v>
      </c>
      <c r="L155" s="100"/>
      <c r="M155" s="101"/>
      <c r="N155" s="101"/>
      <c r="O155" s="101"/>
      <c r="P155" s="102">
        <v>1</v>
      </c>
      <c r="Q155" s="88">
        <f t="shared" si="91"/>
        <v>0.76999999999999991</v>
      </c>
      <c r="R155" s="16">
        <f t="shared" si="92"/>
        <v>3.8961038961038965</v>
      </c>
      <c r="S155" s="45">
        <v>3</v>
      </c>
      <c r="T155" s="56"/>
    </row>
    <row r="156" spans="1:20" ht="22">
      <c r="A156" s="71" t="s">
        <v>119</v>
      </c>
      <c r="B156" s="99">
        <v>0.7</v>
      </c>
      <c r="C156" s="13">
        <f t="shared" si="84"/>
        <v>0.14699999999999999</v>
      </c>
      <c r="D156" s="13">
        <f t="shared" si="85"/>
        <v>0.84699999999999998</v>
      </c>
      <c r="E156" s="13">
        <f t="shared" si="86"/>
        <v>2.121212121212121E-2</v>
      </c>
      <c r="F156" s="13">
        <f t="shared" si="87"/>
        <v>2.5666666666666664E-2</v>
      </c>
      <c r="G156" s="13">
        <f t="shared" si="88"/>
        <v>6.9999999999999993E-2</v>
      </c>
      <c r="H156" s="13">
        <f t="shared" si="89"/>
        <v>2.121212121212121E-3</v>
      </c>
      <c r="I156" s="13">
        <f t="shared" si="90"/>
        <v>0.91699999999999993</v>
      </c>
      <c r="J156" s="13">
        <f t="shared" si="90"/>
        <v>2.3333333333333331E-2</v>
      </c>
      <c r="K156" s="54">
        <v>33</v>
      </c>
      <c r="L156" s="100"/>
      <c r="M156" s="101"/>
      <c r="N156" s="101"/>
      <c r="O156" s="101"/>
      <c r="P156" s="102">
        <v>1</v>
      </c>
      <c r="Q156" s="88">
        <f t="shared" si="91"/>
        <v>0.76999999999999991</v>
      </c>
      <c r="R156" s="16">
        <f t="shared" si="92"/>
        <v>3.8961038961038965</v>
      </c>
      <c r="S156" s="45">
        <v>3</v>
      </c>
      <c r="T156" s="56"/>
    </row>
    <row r="157" spans="1:20" ht="16">
      <c r="A157" s="71"/>
      <c r="B157" s="99"/>
      <c r="C157" s="13"/>
      <c r="D157" s="13"/>
      <c r="E157" s="13"/>
      <c r="F157" s="13"/>
      <c r="G157" s="13"/>
      <c r="H157" s="13"/>
      <c r="I157" s="13"/>
      <c r="J157" s="13"/>
      <c r="K157" s="54"/>
      <c r="L157" s="100"/>
      <c r="M157" s="101"/>
      <c r="N157" s="101"/>
      <c r="O157" s="101"/>
      <c r="P157" s="102"/>
      <c r="Q157" s="88"/>
      <c r="R157" s="16"/>
      <c r="S157" s="45"/>
      <c r="T157" s="56"/>
    </row>
    <row r="158" spans="1:20" ht="16">
      <c r="A158" s="71"/>
      <c r="B158" s="99"/>
      <c r="C158" s="13"/>
      <c r="D158" s="13"/>
      <c r="E158" s="13"/>
      <c r="F158" s="13"/>
      <c r="G158" s="13"/>
      <c r="H158" s="13"/>
      <c r="I158" s="13"/>
      <c r="J158" s="13"/>
      <c r="K158" s="54"/>
      <c r="L158" s="100"/>
      <c r="M158" s="101"/>
      <c r="N158" s="101"/>
      <c r="O158" s="101"/>
      <c r="P158" s="102"/>
      <c r="Q158" s="88"/>
      <c r="R158" s="16"/>
      <c r="S158" s="45"/>
      <c r="T158" s="56"/>
    </row>
    <row r="159" spans="1:20" ht="16">
      <c r="A159" s="71"/>
      <c r="B159" s="99"/>
      <c r="C159" s="13"/>
      <c r="D159" s="13"/>
      <c r="E159" s="13"/>
      <c r="F159" s="13"/>
      <c r="G159" s="13"/>
      <c r="H159" s="13"/>
      <c r="I159" s="13"/>
      <c r="J159" s="13"/>
      <c r="K159" s="54"/>
      <c r="L159" s="100"/>
      <c r="M159" s="101"/>
      <c r="N159" s="101"/>
      <c r="O159" s="101"/>
      <c r="P159" s="102"/>
      <c r="Q159" s="88"/>
      <c r="R159" s="16"/>
      <c r="S159" s="45"/>
      <c r="T159" s="56"/>
    </row>
    <row r="160" spans="1:20" ht="16">
      <c r="A160" s="71"/>
      <c r="B160" s="99"/>
      <c r="C160" s="13"/>
      <c r="D160" s="104"/>
      <c r="E160" s="104"/>
      <c r="F160" s="13"/>
      <c r="G160" s="104"/>
      <c r="H160" s="104"/>
      <c r="I160" s="104"/>
      <c r="J160" s="104"/>
      <c r="K160" s="54"/>
      <c r="L160" s="100"/>
      <c r="M160" s="101"/>
      <c r="N160" s="101"/>
      <c r="O160" s="101"/>
      <c r="P160" s="102"/>
      <c r="Q160" s="88"/>
      <c r="R160" s="105"/>
      <c r="S160" s="45"/>
      <c r="T160" s="56"/>
    </row>
    <row r="161" spans="1:20" ht="16">
      <c r="A161" s="71"/>
      <c r="B161" s="99"/>
      <c r="C161" s="13"/>
      <c r="D161" s="104"/>
      <c r="E161" s="104"/>
      <c r="F161" s="13"/>
      <c r="G161" s="104"/>
      <c r="H161" s="104"/>
      <c r="I161" s="104"/>
      <c r="J161" s="104"/>
      <c r="K161" s="54"/>
      <c r="L161" s="100"/>
      <c r="M161" s="101"/>
      <c r="N161" s="101"/>
      <c r="O161" s="101"/>
      <c r="P161" s="102"/>
      <c r="Q161" s="88"/>
      <c r="R161" s="105"/>
      <c r="S161" s="45"/>
      <c r="T161" s="56"/>
    </row>
    <row r="162" spans="1:20">
      <c r="A162" s="89"/>
      <c r="B162" s="78"/>
      <c r="C162" s="101"/>
      <c r="D162" s="101"/>
      <c r="E162" s="101"/>
      <c r="F162" s="101"/>
      <c r="G162" s="101"/>
      <c r="H162" s="101"/>
      <c r="I162" s="101"/>
      <c r="J162" s="101"/>
      <c r="K162" s="106"/>
      <c r="L162" s="106"/>
      <c r="M162" s="107"/>
      <c r="N162" s="106"/>
      <c r="O162" s="106"/>
      <c r="P162" s="106"/>
      <c r="Q162" s="108"/>
      <c r="R162" s="108"/>
      <c r="S162" s="109"/>
      <c r="T162" s="110"/>
    </row>
    <row r="163" spans="1:20">
      <c r="A163" s="89"/>
      <c r="B163" s="78"/>
      <c r="C163" s="101"/>
      <c r="D163" s="101"/>
      <c r="E163" s="101"/>
      <c r="F163" s="101"/>
      <c r="G163" s="101"/>
      <c r="H163" s="101"/>
      <c r="I163" s="101"/>
      <c r="J163" s="101"/>
      <c r="K163" s="106"/>
      <c r="L163" s="106"/>
      <c r="M163" s="107"/>
      <c r="N163" s="106"/>
      <c r="O163" s="106"/>
      <c r="P163" s="106"/>
      <c r="Q163" s="108"/>
      <c r="R163" s="108"/>
      <c r="S163" s="109"/>
      <c r="T163" s="110"/>
    </row>
    <row r="164" spans="1:20">
      <c r="A164" s="89"/>
      <c r="B164" s="78"/>
      <c r="C164" s="101"/>
      <c r="D164" s="101"/>
      <c r="E164" s="101"/>
      <c r="F164" s="101"/>
      <c r="G164" s="101"/>
      <c r="H164" s="101"/>
      <c r="I164" s="101"/>
      <c r="J164" s="101"/>
      <c r="K164" s="106"/>
      <c r="L164" s="106"/>
      <c r="M164" s="107"/>
      <c r="N164" s="106"/>
      <c r="O164" s="106"/>
      <c r="P164" s="106"/>
      <c r="Q164" s="108"/>
      <c r="R164" s="108"/>
      <c r="S164" s="109"/>
      <c r="T164" s="110"/>
    </row>
    <row r="165" spans="1:20">
      <c r="A165" s="89"/>
      <c r="B165" s="78"/>
      <c r="C165" s="101"/>
      <c r="D165" s="101"/>
      <c r="E165" s="101"/>
      <c r="F165" s="101"/>
      <c r="G165" s="101"/>
      <c r="H165" s="101"/>
      <c r="I165" s="101"/>
      <c r="J165" s="101"/>
      <c r="K165" s="106"/>
      <c r="L165" s="106"/>
      <c r="M165" s="107"/>
      <c r="N165" s="106"/>
      <c r="O165" s="106"/>
      <c r="P165" s="106"/>
      <c r="Q165" s="108"/>
      <c r="R165" s="108"/>
      <c r="S165" s="109"/>
      <c r="T165" s="110"/>
    </row>
    <row r="166" spans="1:20" ht="55">
      <c r="A166" s="98" t="s">
        <v>120</v>
      </c>
      <c r="B166" s="82" t="s">
        <v>1</v>
      </c>
      <c r="C166" s="3" t="s">
        <v>2</v>
      </c>
      <c r="D166" s="3" t="s">
        <v>3</v>
      </c>
      <c r="E166" s="3" t="s">
        <v>4</v>
      </c>
      <c r="F166" s="3" t="s">
        <v>5</v>
      </c>
      <c r="G166" s="4" t="s">
        <v>6</v>
      </c>
      <c r="H166" s="4" t="s">
        <v>7</v>
      </c>
      <c r="I166" s="4" t="s">
        <v>8</v>
      </c>
      <c r="J166" s="4" t="s">
        <v>9</v>
      </c>
      <c r="K166" s="83" t="s">
        <v>10</v>
      </c>
      <c r="L166" s="83" t="s">
        <v>11</v>
      </c>
      <c r="M166" s="84" t="s">
        <v>99</v>
      </c>
      <c r="N166" s="84" t="s">
        <v>100</v>
      </c>
      <c r="O166" s="84" t="s">
        <v>101</v>
      </c>
      <c r="P166" s="85" t="s">
        <v>102</v>
      </c>
      <c r="Q166" s="86" t="s">
        <v>103</v>
      </c>
      <c r="R166" s="7" t="s">
        <v>16</v>
      </c>
      <c r="S166" s="9" t="s">
        <v>18</v>
      </c>
      <c r="T166" s="51"/>
    </row>
    <row r="167" spans="1:20" ht="16">
      <c r="A167" s="103" t="s">
        <v>121</v>
      </c>
      <c r="B167" s="99">
        <v>0.78300000000000003</v>
      </c>
      <c r="C167" s="13">
        <f t="shared" ref="C167:C189" si="93">(B167*21%)</f>
        <v>0.16442999999999999</v>
      </c>
      <c r="D167" s="13">
        <f>B167+C167</f>
        <v>0.94742999999999999</v>
      </c>
      <c r="E167" s="13">
        <f>B167/K167</f>
        <v>7.8300000000000008E-2</v>
      </c>
      <c r="F167" s="13">
        <f t="shared" ref="F167:F189" si="94">E167+(E167*21%)</f>
        <v>9.4743000000000008E-2</v>
      </c>
      <c r="G167" s="13">
        <f>B167*10%</f>
        <v>7.8300000000000008E-2</v>
      </c>
      <c r="H167" s="13">
        <f>G167/K167</f>
        <v>7.8300000000000002E-3</v>
      </c>
      <c r="I167" s="13">
        <f t="shared" ref="I167:J171" si="95">D167+G167</f>
        <v>1.02573</v>
      </c>
      <c r="J167" s="13">
        <f t="shared" si="95"/>
        <v>8.6130000000000012E-2</v>
      </c>
      <c r="K167" s="54">
        <v>10</v>
      </c>
      <c r="L167" s="100"/>
      <c r="M167" s="106"/>
      <c r="N167" s="106"/>
      <c r="O167" s="106"/>
      <c r="P167" s="102">
        <v>1.2</v>
      </c>
      <c r="Q167" s="88">
        <f>B167+G167</f>
        <v>0.86130000000000007</v>
      </c>
      <c r="R167" s="16">
        <f t="shared" ref="R167:R189" si="96">S167/Q167</f>
        <v>3.4831069313827934</v>
      </c>
      <c r="S167" s="17">
        <v>3</v>
      </c>
      <c r="T167" s="111"/>
    </row>
    <row r="168" spans="1:20" ht="16">
      <c r="A168" s="112" t="s">
        <v>122</v>
      </c>
      <c r="B168" s="99">
        <v>0.71</v>
      </c>
      <c r="C168" s="13">
        <f t="shared" si="93"/>
        <v>0.14909999999999998</v>
      </c>
      <c r="D168" s="13">
        <f>B168+C168</f>
        <v>0.85909999999999997</v>
      </c>
      <c r="E168" s="13">
        <f>B168/K168</f>
        <v>5.6799999999999996E-2</v>
      </c>
      <c r="F168" s="13">
        <f t="shared" si="94"/>
        <v>6.8727999999999997E-2</v>
      </c>
      <c r="G168" s="13">
        <f>B168*10%</f>
        <v>7.0999999999999994E-2</v>
      </c>
      <c r="H168" s="13">
        <f>G168/K168</f>
        <v>5.6799999999999993E-3</v>
      </c>
      <c r="I168" s="13">
        <f t="shared" si="95"/>
        <v>0.93009999999999993</v>
      </c>
      <c r="J168" s="13">
        <f t="shared" si="95"/>
        <v>6.2479999999999994E-2</v>
      </c>
      <c r="K168" s="54">
        <v>12.5</v>
      </c>
      <c r="L168" s="100"/>
      <c r="M168" s="106"/>
      <c r="N168" s="106"/>
      <c r="O168" s="106"/>
      <c r="P168" s="102">
        <v>1</v>
      </c>
      <c r="Q168" s="88">
        <f>B168+G168</f>
        <v>0.78099999999999992</v>
      </c>
      <c r="R168" s="16">
        <f t="shared" si="96"/>
        <v>3.8412291933418699</v>
      </c>
      <c r="S168" s="17">
        <v>3</v>
      </c>
      <c r="T168" s="111"/>
    </row>
    <row r="169" spans="1:20" ht="23">
      <c r="A169" s="112" t="s">
        <v>123</v>
      </c>
      <c r="B169" s="99">
        <v>0.52800000000000002</v>
      </c>
      <c r="C169" s="13">
        <f t="shared" si="93"/>
        <v>0.11088000000000001</v>
      </c>
      <c r="D169" s="13">
        <f>B169+C169</f>
        <v>0.63888</v>
      </c>
      <c r="E169" s="13">
        <f>B169/K169</f>
        <v>5.28E-2</v>
      </c>
      <c r="F169" s="13">
        <f t="shared" si="94"/>
        <v>6.3888E-2</v>
      </c>
      <c r="G169" s="13">
        <f>B169*10%</f>
        <v>5.2800000000000007E-2</v>
      </c>
      <c r="H169" s="13">
        <f>G169/K169</f>
        <v>5.2800000000000008E-3</v>
      </c>
      <c r="I169" s="13">
        <f t="shared" si="95"/>
        <v>0.69167999999999996</v>
      </c>
      <c r="J169" s="13">
        <f t="shared" si="95"/>
        <v>5.808E-2</v>
      </c>
      <c r="K169" s="54">
        <v>10</v>
      </c>
      <c r="L169" s="100"/>
      <c r="M169" s="106"/>
      <c r="N169" s="106"/>
      <c r="O169" s="106"/>
      <c r="P169" s="102">
        <v>0.7</v>
      </c>
      <c r="Q169" s="88">
        <f>B169+G169</f>
        <v>0.58079999999999998</v>
      </c>
      <c r="R169" s="16">
        <f t="shared" si="96"/>
        <v>5.1652892561983474</v>
      </c>
      <c r="S169" s="17">
        <v>3</v>
      </c>
      <c r="T169" s="111"/>
    </row>
    <row r="170" spans="1:20" ht="16">
      <c r="A170" s="103" t="s">
        <v>124</v>
      </c>
      <c r="B170" s="78">
        <v>0.48199999999999998</v>
      </c>
      <c r="C170" s="13">
        <f t="shared" si="93"/>
        <v>0.10121999999999999</v>
      </c>
      <c r="D170" s="13">
        <f>B170+C170</f>
        <v>0.58321999999999996</v>
      </c>
      <c r="E170" s="13">
        <f>B170/K170</f>
        <v>4.82E-2</v>
      </c>
      <c r="F170" s="13">
        <f t="shared" si="94"/>
        <v>5.8321999999999999E-2</v>
      </c>
      <c r="G170" s="13">
        <f>B170*10%</f>
        <v>4.82E-2</v>
      </c>
      <c r="H170" s="13">
        <f>G170/K170</f>
        <v>4.8199999999999996E-3</v>
      </c>
      <c r="I170" s="13">
        <f t="shared" si="95"/>
        <v>0.63141999999999998</v>
      </c>
      <c r="J170" s="13">
        <f t="shared" si="95"/>
        <v>5.3019999999999998E-2</v>
      </c>
      <c r="K170" s="25">
        <v>10</v>
      </c>
      <c r="L170" s="106"/>
      <c r="M170" s="106"/>
      <c r="N170" s="106"/>
      <c r="O170" s="106"/>
      <c r="P170" s="102">
        <v>0.7</v>
      </c>
      <c r="Q170" s="88">
        <f>B170+G170</f>
        <v>0.5302</v>
      </c>
      <c r="R170" s="16">
        <f t="shared" si="96"/>
        <v>5.6582421727649939</v>
      </c>
      <c r="S170" s="17">
        <v>3</v>
      </c>
      <c r="T170" s="111"/>
    </row>
    <row r="171" spans="1:20" ht="16">
      <c r="A171" s="112" t="s">
        <v>125</v>
      </c>
      <c r="B171" s="99">
        <v>0.502</v>
      </c>
      <c r="C171" s="13">
        <f t="shared" si="93"/>
        <v>0.10542</v>
      </c>
      <c r="D171" s="13">
        <f>B171+C171</f>
        <v>0.60741999999999996</v>
      </c>
      <c r="E171" s="13">
        <f>B171/K171</f>
        <v>5.0200000000000002E-2</v>
      </c>
      <c r="F171" s="13">
        <f t="shared" si="94"/>
        <v>6.0742000000000004E-2</v>
      </c>
      <c r="G171" s="13">
        <f>B171*10%</f>
        <v>5.0200000000000002E-2</v>
      </c>
      <c r="H171" s="13">
        <f>G171/K171</f>
        <v>5.0200000000000002E-3</v>
      </c>
      <c r="I171" s="13">
        <f t="shared" si="95"/>
        <v>0.65761999999999998</v>
      </c>
      <c r="J171" s="13">
        <f t="shared" si="95"/>
        <v>5.5220000000000005E-2</v>
      </c>
      <c r="K171" s="54">
        <v>10</v>
      </c>
      <c r="L171" s="100"/>
      <c r="M171" s="106"/>
      <c r="N171" s="106"/>
      <c r="O171" s="106"/>
      <c r="P171" s="102">
        <v>0.7</v>
      </c>
      <c r="Q171" s="88">
        <f>B171+G171</f>
        <v>0.55220000000000002</v>
      </c>
      <c r="R171" s="16">
        <f t="shared" si="96"/>
        <v>5.4328141977544364</v>
      </c>
      <c r="S171" s="17">
        <v>3</v>
      </c>
      <c r="T171" s="111"/>
    </row>
    <row r="172" spans="1:20" ht="16">
      <c r="A172" s="112"/>
      <c r="B172" s="99"/>
      <c r="C172" s="13"/>
      <c r="D172" s="13"/>
      <c r="E172" s="13"/>
      <c r="F172" s="13"/>
      <c r="G172" s="13"/>
      <c r="H172" s="13"/>
      <c r="I172" s="13"/>
      <c r="J172" s="13"/>
      <c r="K172" s="54"/>
      <c r="L172" s="100"/>
      <c r="M172" s="106"/>
      <c r="N172" s="106"/>
      <c r="O172" s="106"/>
      <c r="P172" s="102"/>
      <c r="Q172" s="88"/>
      <c r="R172" s="16"/>
      <c r="S172" s="17"/>
      <c r="T172" s="111"/>
    </row>
    <row r="173" spans="1:20" ht="16">
      <c r="A173" s="112"/>
      <c r="B173" s="99"/>
      <c r="C173" s="13"/>
      <c r="D173" s="13"/>
      <c r="E173" s="13"/>
      <c r="F173" s="13"/>
      <c r="G173" s="13"/>
      <c r="H173" s="13"/>
      <c r="I173" s="13"/>
      <c r="J173" s="13"/>
      <c r="K173" s="54"/>
      <c r="L173" s="100"/>
      <c r="M173" s="106"/>
      <c r="N173" s="106"/>
      <c r="O173" s="106"/>
      <c r="P173" s="102"/>
      <c r="Q173" s="88"/>
      <c r="R173" s="16"/>
      <c r="S173" s="17"/>
      <c r="T173" s="111"/>
    </row>
    <row r="174" spans="1:20" ht="16">
      <c r="A174" s="112"/>
      <c r="B174" s="99"/>
      <c r="C174" s="13"/>
      <c r="D174" s="13"/>
      <c r="E174" s="13"/>
      <c r="F174" s="13"/>
      <c r="G174" s="13"/>
      <c r="H174" s="13"/>
      <c r="I174" s="13"/>
      <c r="J174" s="13"/>
      <c r="K174" s="54"/>
      <c r="L174" s="100"/>
      <c r="M174" s="106"/>
      <c r="N174" s="106"/>
      <c r="O174" s="106"/>
      <c r="P174" s="102"/>
      <c r="Q174" s="88"/>
      <c r="R174" s="16"/>
      <c r="S174" s="17"/>
      <c r="T174" s="111"/>
    </row>
    <row r="175" spans="1:20" ht="16">
      <c r="A175" s="112"/>
      <c r="B175" s="99"/>
      <c r="C175" s="13"/>
      <c r="D175" s="13"/>
      <c r="E175" s="13"/>
      <c r="F175" s="13"/>
      <c r="G175" s="13"/>
      <c r="H175" s="13"/>
      <c r="I175" s="13"/>
      <c r="J175" s="13"/>
      <c r="K175" s="54"/>
      <c r="L175" s="100"/>
      <c r="M175" s="106"/>
      <c r="N175" s="106"/>
      <c r="O175" s="106"/>
      <c r="P175" s="102"/>
      <c r="Q175" s="88"/>
      <c r="R175" s="16"/>
      <c r="S175" s="17"/>
      <c r="T175" s="111"/>
    </row>
    <row r="176" spans="1:20" ht="16">
      <c r="A176" s="112"/>
      <c r="B176" s="99"/>
      <c r="C176" s="13"/>
      <c r="D176" s="13"/>
      <c r="E176" s="13"/>
      <c r="F176" s="13"/>
      <c r="G176" s="13"/>
      <c r="H176" s="13"/>
      <c r="I176" s="13"/>
      <c r="J176" s="13"/>
      <c r="K176" s="54"/>
      <c r="L176" s="100"/>
      <c r="M176" s="106"/>
      <c r="N176" s="106"/>
      <c r="O176" s="106"/>
      <c r="P176" s="102"/>
      <c r="Q176" s="88"/>
      <c r="R176" s="16"/>
      <c r="S176" s="17"/>
      <c r="T176" s="111"/>
    </row>
    <row r="177" spans="1:20" ht="16">
      <c r="A177" s="112"/>
      <c r="B177" s="99"/>
      <c r="C177" s="13"/>
      <c r="D177" s="13"/>
      <c r="E177" s="13"/>
      <c r="F177" s="13"/>
      <c r="G177" s="13"/>
      <c r="H177" s="13"/>
      <c r="I177" s="13"/>
      <c r="J177" s="13"/>
      <c r="K177" s="54"/>
      <c r="L177" s="100"/>
      <c r="M177" s="106"/>
      <c r="N177" s="106"/>
      <c r="O177" s="106"/>
      <c r="P177" s="102"/>
      <c r="Q177" s="88"/>
      <c r="R177" s="16"/>
      <c r="S177" s="17"/>
      <c r="T177" s="111"/>
    </row>
    <row r="178" spans="1:20" ht="16">
      <c r="A178" s="112"/>
      <c r="B178" s="99"/>
      <c r="C178" s="13"/>
      <c r="D178" s="13"/>
      <c r="E178" s="13"/>
      <c r="F178" s="13"/>
      <c r="G178" s="13"/>
      <c r="H178" s="13"/>
      <c r="I178" s="13"/>
      <c r="J178" s="13"/>
      <c r="K178" s="54"/>
      <c r="L178" s="100"/>
      <c r="M178" s="106"/>
      <c r="N178" s="106"/>
      <c r="O178" s="106"/>
      <c r="P178" s="102"/>
      <c r="Q178" s="88"/>
      <c r="R178" s="16"/>
      <c r="S178" s="17"/>
      <c r="T178" s="111"/>
    </row>
    <row r="179" spans="1:20" ht="16">
      <c r="A179" s="112"/>
      <c r="B179" s="99"/>
      <c r="C179" s="13"/>
      <c r="D179" s="13"/>
      <c r="E179" s="13"/>
      <c r="F179" s="13"/>
      <c r="G179" s="13"/>
      <c r="H179" s="13"/>
      <c r="I179" s="13"/>
      <c r="J179" s="13"/>
      <c r="K179" s="54"/>
      <c r="L179" s="100"/>
      <c r="M179" s="106"/>
      <c r="N179" s="106"/>
      <c r="O179" s="106"/>
      <c r="P179" s="102"/>
      <c r="Q179" s="88"/>
      <c r="R179" s="16"/>
      <c r="S179" s="17"/>
      <c r="T179" s="111"/>
    </row>
    <row r="180" spans="1:20" ht="16">
      <c r="A180" s="112"/>
      <c r="B180" s="99"/>
      <c r="C180" s="13"/>
      <c r="D180" s="13"/>
      <c r="E180" s="13"/>
      <c r="F180" s="13"/>
      <c r="G180" s="13"/>
      <c r="H180" s="13"/>
      <c r="I180" s="13"/>
      <c r="J180" s="13"/>
      <c r="K180" s="54"/>
      <c r="L180" s="100"/>
      <c r="M180" s="106"/>
      <c r="N180" s="106"/>
      <c r="O180" s="106"/>
      <c r="P180" s="102"/>
      <c r="Q180" s="88"/>
      <c r="R180" s="16"/>
      <c r="S180" s="17"/>
      <c r="T180" s="111"/>
    </row>
    <row r="181" spans="1:20" ht="16">
      <c r="A181" s="112"/>
      <c r="B181" s="99"/>
      <c r="C181" s="13"/>
      <c r="D181" s="13"/>
      <c r="E181" s="13"/>
      <c r="F181" s="13"/>
      <c r="G181" s="13"/>
      <c r="H181" s="13"/>
      <c r="I181" s="13"/>
      <c r="J181" s="13"/>
      <c r="K181" s="54"/>
      <c r="L181" s="100"/>
      <c r="M181" s="106"/>
      <c r="N181" s="106"/>
      <c r="O181" s="106"/>
      <c r="P181" s="102"/>
      <c r="Q181" s="88"/>
      <c r="R181" s="16"/>
      <c r="S181" s="17"/>
      <c r="T181" s="111"/>
    </row>
    <row r="182" spans="1:20" ht="55">
      <c r="A182" s="113" t="s">
        <v>126</v>
      </c>
      <c r="B182" s="82" t="s">
        <v>1</v>
      </c>
      <c r="C182" s="3" t="s">
        <v>2</v>
      </c>
      <c r="D182" s="3" t="s">
        <v>3</v>
      </c>
      <c r="E182" s="3" t="s">
        <v>4</v>
      </c>
      <c r="F182" s="3" t="s">
        <v>5</v>
      </c>
      <c r="G182" s="4" t="s">
        <v>6</v>
      </c>
      <c r="H182" s="4" t="s">
        <v>7</v>
      </c>
      <c r="I182" s="4" t="s">
        <v>8</v>
      </c>
      <c r="J182" s="4" t="s">
        <v>9</v>
      </c>
      <c r="K182" s="83" t="s">
        <v>10</v>
      </c>
      <c r="L182" s="83" t="s">
        <v>11</v>
      </c>
      <c r="M182" s="84" t="s">
        <v>99</v>
      </c>
      <c r="N182" s="84" t="s">
        <v>100</v>
      </c>
      <c r="O182" s="84" t="s">
        <v>101</v>
      </c>
      <c r="P182" s="85" t="s">
        <v>102</v>
      </c>
      <c r="Q182" s="86" t="s">
        <v>103</v>
      </c>
      <c r="R182" s="7" t="s">
        <v>16</v>
      </c>
      <c r="S182" s="9" t="s">
        <v>18</v>
      </c>
      <c r="T182" s="51"/>
    </row>
    <row r="183" spans="1:20" ht="23">
      <c r="A183" s="114" t="s">
        <v>127</v>
      </c>
      <c r="B183" s="99">
        <v>0.89200000000000002</v>
      </c>
      <c r="C183" s="13">
        <f t="shared" si="93"/>
        <v>0.18731999999999999</v>
      </c>
      <c r="D183" s="13">
        <f t="shared" ref="D183:D189" si="97">B183+C183</f>
        <v>1.0793200000000001</v>
      </c>
      <c r="E183" s="13">
        <f t="shared" ref="E183:E189" si="98">B183/K183</f>
        <v>3.2436363636363638E-2</v>
      </c>
      <c r="F183" s="13">
        <f t="shared" si="94"/>
        <v>3.9248000000000005E-2</v>
      </c>
      <c r="G183" s="13">
        <f t="shared" ref="G183:G189" si="99">B183*10%</f>
        <v>8.9200000000000002E-2</v>
      </c>
      <c r="H183" s="13">
        <f t="shared" ref="H183:H189" si="100">G183/K183</f>
        <v>3.2436363636363639E-3</v>
      </c>
      <c r="I183" s="13">
        <f t="shared" ref="I183:J189" si="101">D183+G183</f>
        <v>1.16852</v>
      </c>
      <c r="J183" s="13">
        <f t="shared" si="101"/>
        <v>3.5680000000000003E-2</v>
      </c>
      <c r="K183" s="54">
        <v>27.5</v>
      </c>
      <c r="L183" s="100"/>
      <c r="M183" s="100"/>
      <c r="N183" s="100"/>
      <c r="O183" s="100"/>
      <c r="P183" s="102">
        <v>1.2</v>
      </c>
      <c r="Q183" s="88">
        <f t="shared" ref="Q183:Q189" si="102">B183+G183</f>
        <v>0.98120000000000007</v>
      </c>
      <c r="R183" s="16">
        <f t="shared" si="96"/>
        <v>3.0574806359559719</v>
      </c>
      <c r="S183" s="45">
        <v>3</v>
      </c>
      <c r="T183" s="56"/>
    </row>
    <row r="184" spans="1:20" ht="23">
      <c r="A184" s="114" t="s">
        <v>128</v>
      </c>
      <c r="B184" s="99">
        <v>0.89200000000000002</v>
      </c>
      <c r="C184" s="13">
        <f t="shared" si="93"/>
        <v>0.18731999999999999</v>
      </c>
      <c r="D184" s="13">
        <f t="shared" si="97"/>
        <v>1.0793200000000001</v>
      </c>
      <c r="E184" s="13">
        <f t="shared" si="98"/>
        <v>3.2436363636363638E-2</v>
      </c>
      <c r="F184" s="13">
        <f t="shared" si="94"/>
        <v>3.9248000000000005E-2</v>
      </c>
      <c r="G184" s="13">
        <f t="shared" si="99"/>
        <v>8.9200000000000002E-2</v>
      </c>
      <c r="H184" s="13">
        <f t="shared" si="100"/>
        <v>3.2436363636363639E-3</v>
      </c>
      <c r="I184" s="13">
        <f t="shared" si="101"/>
        <v>1.16852</v>
      </c>
      <c r="J184" s="13">
        <f t="shared" si="101"/>
        <v>3.5680000000000003E-2</v>
      </c>
      <c r="K184" s="54">
        <v>27.5</v>
      </c>
      <c r="L184" s="100"/>
      <c r="M184" s="100"/>
      <c r="N184" s="100"/>
      <c r="O184" s="100"/>
      <c r="P184" s="102">
        <v>1.2</v>
      </c>
      <c r="Q184" s="88">
        <f t="shared" si="102"/>
        <v>0.98120000000000007</v>
      </c>
      <c r="R184" s="16">
        <f t="shared" si="96"/>
        <v>3.0574806359559719</v>
      </c>
      <c r="S184" s="45">
        <v>3</v>
      </c>
      <c r="T184" s="56"/>
    </row>
    <row r="185" spans="1:20" ht="23">
      <c r="A185" s="114" t="s">
        <v>129</v>
      </c>
      <c r="B185" s="99">
        <v>0.60919999999999996</v>
      </c>
      <c r="C185" s="13">
        <f t="shared" si="93"/>
        <v>0.12793199999999999</v>
      </c>
      <c r="D185" s="13">
        <f t="shared" si="97"/>
        <v>0.7371319999999999</v>
      </c>
      <c r="E185" s="13">
        <f t="shared" si="98"/>
        <v>3.3844444444444441E-2</v>
      </c>
      <c r="F185" s="13">
        <f t="shared" si="94"/>
        <v>4.0951777777777774E-2</v>
      </c>
      <c r="G185" s="13">
        <f t="shared" si="99"/>
        <v>6.0920000000000002E-2</v>
      </c>
      <c r="H185" s="13">
        <f t="shared" si="100"/>
        <v>3.3844444444444447E-3</v>
      </c>
      <c r="I185" s="13">
        <f t="shared" si="101"/>
        <v>0.79805199999999987</v>
      </c>
      <c r="J185" s="13">
        <f t="shared" si="101"/>
        <v>3.7228888888888888E-2</v>
      </c>
      <c r="K185" s="54">
        <v>18</v>
      </c>
      <c r="L185" s="100"/>
      <c r="M185" s="100"/>
      <c r="N185" s="100"/>
      <c r="O185" s="100"/>
      <c r="P185" s="102">
        <v>0.8</v>
      </c>
      <c r="Q185" s="88">
        <f t="shared" si="102"/>
        <v>0.67011999999999994</v>
      </c>
      <c r="R185" s="16">
        <f t="shared" si="96"/>
        <v>3.7306751029666332</v>
      </c>
      <c r="S185" s="45">
        <v>2.5</v>
      </c>
      <c r="T185" s="56"/>
    </row>
    <row r="186" spans="1:20" ht="23">
      <c r="A186" s="114" t="s">
        <v>130</v>
      </c>
      <c r="B186" s="99">
        <v>0.46</v>
      </c>
      <c r="C186" s="13">
        <f t="shared" si="93"/>
        <v>9.6600000000000005E-2</v>
      </c>
      <c r="D186" s="13">
        <f t="shared" si="97"/>
        <v>0.55659999999999998</v>
      </c>
      <c r="E186" s="13">
        <f t="shared" si="98"/>
        <v>2.3E-2</v>
      </c>
      <c r="F186" s="13">
        <f t="shared" si="94"/>
        <v>2.7830000000000001E-2</v>
      </c>
      <c r="G186" s="13">
        <f t="shared" si="99"/>
        <v>4.6000000000000006E-2</v>
      </c>
      <c r="H186" s="13">
        <f t="shared" si="100"/>
        <v>2.3000000000000004E-3</v>
      </c>
      <c r="I186" s="13">
        <f t="shared" si="101"/>
        <v>0.60260000000000002</v>
      </c>
      <c r="J186" s="13">
        <f t="shared" si="101"/>
        <v>2.53E-2</v>
      </c>
      <c r="K186" s="54">
        <v>20</v>
      </c>
      <c r="L186" s="100"/>
      <c r="M186" s="100"/>
      <c r="N186" s="100"/>
      <c r="O186" s="100"/>
      <c r="P186" s="102">
        <v>0.6</v>
      </c>
      <c r="Q186" s="88">
        <f t="shared" si="102"/>
        <v>0.50600000000000001</v>
      </c>
      <c r="R186" s="16">
        <f t="shared" si="96"/>
        <v>4.9407114624505928</v>
      </c>
      <c r="S186" s="45">
        <v>2.5</v>
      </c>
      <c r="T186" s="56"/>
    </row>
    <row r="187" spans="1:20" ht="16">
      <c r="A187" s="114" t="s">
        <v>131</v>
      </c>
      <c r="B187" s="99">
        <v>0.46</v>
      </c>
      <c r="C187" s="13">
        <f t="shared" si="93"/>
        <v>9.6600000000000005E-2</v>
      </c>
      <c r="D187" s="13">
        <f t="shared" si="97"/>
        <v>0.55659999999999998</v>
      </c>
      <c r="E187" s="13">
        <f t="shared" si="98"/>
        <v>2.3E-2</v>
      </c>
      <c r="F187" s="13">
        <f t="shared" si="94"/>
        <v>2.7830000000000001E-2</v>
      </c>
      <c r="G187" s="13">
        <f t="shared" si="99"/>
        <v>4.6000000000000006E-2</v>
      </c>
      <c r="H187" s="13">
        <f t="shared" si="100"/>
        <v>2.3000000000000004E-3</v>
      </c>
      <c r="I187" s="13">
        <f t="shared" si="101"/>
        <v>0.60260000000000002</v>
      </c>
      <c r="J187" s="13">
        <f t="shared" si="101"/>
        <v>2.53E-2</v>
      </c>
      <c r="K187" s="54">
        <v>20</v>
      </c>
      <c r="L187" s="100"/>
      <c r="M187" s="100"/>
      <c r="N187" s="100"/>
      <c r="O187" s="100"/>
      <c r="P187" s="102">
        <v>0.6</v>
      </c>
      <c r="Q187" s="88">
        <f t="shared" si="102"/>
        <v>0.50600000000000001</v>
      </c>
      <c r="R187" s="16">
        <f t="shared" si="96"/>
        <v>4.9407114624505928</v>
      </c>
      <c r="S187" s="45">
        <v>2.5</v>
      </c>
      <c r="T187" s="56"/>
    </row>
    <row r="188" spans="1:20" ht="23">
      <c r="A188" s="114" t="s">
        <v>132</v>
      </c>
      <c r="B188" s="99">
        <v>0.45100000000000001</v>
      </c>
      <c r="C188" s="13">
        <f t="shared" si="93"/>
        <v>9.4710000000000003E-2</v>
      </c>
      <c r="D188" s="13">
        <f t="shared" si="97"/>
        <v>0.54571000000000003</v>
      </c>
      <c r="E188" s="13">
        <f t="shared" si="98"/>
        <v>2.5771428571428574E-2</v>
      </c>
      <c r="F188" s="13">
        <f t="shared" si="94"/>
        <v>3.1183428571428574E-2</v>
      </c>
      <c r="G188" s="13">
        <f t="shared" si="99"/>
        <v>4.5100000000000001E-2</v>
      </c>
      <c r="H188" s="13">
        <f t="shared" si="100"/>
        <v>2.5771428571428573E-3</v>
      </c>
      <c r="I188" s="13">
        <f t="shared" si="101"/>
        <v>0.59081000000000006</v>
      </c>
      <c r="J188" s="13">
        <f t="shared" si="101"/>
        <v>2.8348571428571431E-2</v>
      </c>
      <c r="K188" s="54">
        <v>17.5</v>
      </c>
      <c r="L188" s="100"/>
      <c r="M188" s="100"/>
      <c r="N188" s="100"/>
      <c r="O188" s="100"/>
      <c r="P188" s="102">
        <v>0.6</v>
      </c>
      <c r="Q188" s="88">
        <f t="shared" si="102"/>
        <v>0.49609999999999999</v>
      </c>
      <c r="R188" s="16">
        <f t="shared" si="96"/>
        <v>5.0393065914130215</v>
      </c>
      <c r="S188" s="45">
        <v>2.5</v>
      </c>
      <c r="T188" s="56"/>
    </row>
    <row r="189" spans="1:20" ht="23">
      <c r="A189" s="114" t="s">
        <v>133</v>
      </c>
      <c r="B189" s="99">
        <v>0.42699999999999999</v>
      </c>
      <c r="C189" s="13">
        <f t="shared" si="93"/>
        <v>8.967E-2</v>
      </c>
      <c r="D189" s="13">
        <f t="shared" si="97"/>
        <v>0.51666999999999996</v>
      </c>
      <c r="E189" s="13">
        <f t="shared" si="98"/>
        <v>2.4399999999999998E-2</v>
      </c>
      <c r="F189" s="13">
        <f t="shared" si="94"/>
        <v>2.9523999999999998E-2</v>
      </c>
      <c r="G189" s="13">
        <f t="shared" si="99"/>
        <v>4.2700000000000002E-2</v>
      </c>
      <c r="H189" s="13">
        <f t="shared" si="100"/>
        <v>2.4399999999999999E-3</v>
      </c>
      <c r="I189" s="13">
        <f t="shared" si="101"/>
        <v>0.55936999999999992</v>
      </c>
      <c r="J189" s="13">
        <f t="shared" si="101"/>
        <v>2.6839999999999999E-2</v>
      </c>
      <c r="K189" s="54">
        <v>17.5</v>
      </c>
      <c r="L189" s="100"/>
      <c r="M189" s="100"/>
      <c r="N189" s="100"/>
      <c r="O189" s="100"/>
      <c r="P189" s="102">
        <v>0.6</v>
      </c>
      <c r="Q189" s="88">
        <f t="shared" si="102"/>
        <v>0.46970000000000001</v>
      </c>
      <c r="R189" s="16">
        <f t="shared" si="96"/>
        <v>5.3225463061528631</v>
      </c>
      <c r="S189" s="45">
        <v>2.5</v>
      </c>
      <c r="T189" s="56"/>
    </row>
    <row r="190" spans="1:20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80"/>
      <c r="Q190" s="80"/>
      <c r="R190" s="80"/>
      <c r="S190" s="80"/>
    </row>
    <row r="191" spans="1:20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80"/>
      <c r="Q191" s="80"/>
      <c r="R191" s="80"/>
      <c r="S191" s="80"/>
    </row>
    <row r="192" spans="1:20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80"/>
      <c r="Q192" s="80"/>
      <c r="R192" s="80"/>
      <c r="S192" s="80"/>
    </row>
    <row r="193" spans="1:19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80"/>
      <c r="Q193" s="80"/>
      <c r="R193" s="80"/>
      <c r="S193" s="80"/>
    </row>
    <row r="194" spans="1:19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80"/>
      <c r="Q194" s="80"/>
      <c r="R194" s="80"/>
      <c r="S194" s="80"/>
    </row>
    <row r="195" spans="1:19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80"/>
      <c r="Q195" s="80"/>
      <c r="R195" s="80"/>
      <c r="S195" s="80"/>
    </row>
    <row r="196" spans="1:19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80"/>
      <c r="Q196" s="80"/>
      <c r="R196" s="80"/>
      <c r="S196" s="80"/>
    </row>
    <row r="197" spans="1:19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80"/>
      <c r="Q197" s="80"/>
      <c r="R197" s="80"/>
      <c r="S197" s="8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macair 11</dc:creator>
  <cp:lastModifiedBy>macair 11</cp:lastModifiedBy>
  <dcterms:created xsi:type="dcterms:W3CDTF">2013-08-13T14:25:11Z</dcterms:created>
  <dcterms:modified xsi:type="dcterms:W3CDTF">2013-08-13T14:26:01Z</dcterms:modified>
</cp:coreProperties>
</file>